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waterforpeople.sharepoint.com/sites/IYUTeam/Shared Documents/General/IYU FY 2024-OPERATIONS/TENDER/MVD RESPONSE PROJECTS/WORKS/RFP/"/>
    </mc:Choice>
  </mc:AlternateContent>
  <xr:revisionPtr revIDLastSave="0" documentId="8_{35FB240A-B789-4B8C-B44D-C22608905BCB}" xr6:coauthVersionLast="47" xr6:coauthVersionMax="47" xr10:uidLastSave="{00000000-0000-0000-0000-000000000000}"/>
  <bookViews>
    <workbookView xWindow="-110" yWindow="-110" windowWidth="19420" windowHeight="10420" xr2:uid="{ECBB512D-BD5A-4E71-B392-E76CB417326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9" i="1" l="1"/>
  <c r="D828" i="1"/>
  <c r="F828" i="1" s="1"/>
  <c r="D827" i="1"/>
  <c r="F827" i="1" s="1"/>
  <c r="D826" i="1"/>
  <c r="F826" i="1" s="1"/>
  <c r="F825" i="1"/>
  <c r="D824" i="1"/>
  <c r="F824" i="1" s="1"/>
  <c r="F823" i="1"/>
  <c r="F822" i="1"/>
  <c r="D821" i="1"/>
  <c r="F821" i="1" s="1"/>
  <c r="D820" i="1"/>
  <c r="F820" i="1" s="1"/>
  <c r="D819" i="1"/>
  <c r="F819" i="1" s="1"/>
  <c r="F818" i="1"/>
  <c r="F817" i="1"/>
  <c r="F814" i="1"/>
  <c r="D814" i="1"/>
  <c r="F813" i="1"/>
  <c r="F812" i="1"/>
  <c r="D810" i="1"/>
  <c r="D809" i="1"/>
  <c r="F809" i="1" s="1"/>
  <c r="F807" i="1"/>
  <c r="F806" i="1"/>
  <c r="F805" i="1"/>
  <c r="F801" i="1"/>
  <c r="D800" i="1"/>
  <c r="F800" i="1" s="1"/>
  <c r="D799" i="1"/>
  <c r="F799" i="1" s="1"/>
  <c r="D798" i="1"/>
  <c r="F798" i="1" s="1"/>
  <c r="D797" i="1"/>
  <c r="F797" i="1" s="1"/>
  <c r="D796" i="1"/>
  <c r="F796" i="1" s="1"/>
  <c r="D794" i="1"/>
  <c r="F794" i="1" s="1"/>
  <c r="D793" i="1"/>
  <c r="F793" i="1" s="1"/>
  <c r="D788" i="1"/>
  <c r="D790" i="1" s="1"/>
  <c r="F790" i="1" s="1"/>
  <c r="D787" i="1"/>
  <c r="F787" i="1" s="1"/>
  <c r="D786" i="1"/>
  <c r="F786" i="1" s="1"/>
  <c r="F785" i="1"/>
  <c r="D784" i="1"/>
  <c r="F784" i="1" s="1"/>
  <c r="D783" i="1"/>
  <c r="F783" i="1" s="1"/>
  <c r="D782" i="1"/>
  <c r="F782" i="1" s="1"/>
  <c r="D780" i="1"/>
  <c r="F780" i="1" s="1"/>
  <c r="D779" i="1"/>
  <c r="D781" i="1" s="1"/>
  <c r="F781" i="1" s="1"/>
  <c r="D777" i="1"/>
  <c r="F777" i="1" s="1"/>
  <c r="D776" i="1"/>
  <c r="F775" i="1"/>
  <c r="D775" i="1"/>
  <c r="F774" i="1"/>
  <c r="D811" i="1" l="1"/>
  <c r="F811" i="1" s="1"/>
  <c r="D802" i="1"/>
  <c r="F802" i="1" s="1"/>
  <c r="D792" i="1"/>
  <c r="D808" i="1" s="1"/>
  <c r="F808" i="1" s="1"/>
  <c r="D778" i="1"/>
  <c r="F778" i="1" s="1"/>
  <c r="F810" i="1"/>
  <c r="D803" i="1"/>
  <c r="F776" i="1"/>
  <c r="D795" i="1"/>
  <c r="D815" i="1"/>
  <c r="F815" i="1" s="1"/>
  <c r="F779" i="1"/>
  <c r="F788" i="1"/>
  <c r="D791" i="1"/>
  <c r="F791" i="1" s="1"/>
  <c r="D789" i="1"/>
  <c r="F789" i="1" s="1"/>
  <c r="F767" i="1"/>
  <c r="F766" i="1"/>
  <c r="F765" i="1"/>
  <c r="F764" i="1"/>
  <c r="F763" i="1"/>
  <c r="F762" i="1"/>
  <c r="F761" i="1"/>
  <c r="F756" i="1"/>
  <c r="F755" i="1"/>
  <c r="F752" i="1"/>
  <c r="F751" i="1"/>
  <c r="F750" i="1"/>
  <c r="F749" i="1"/>
  <c r="F748" i="1"/>
  <c r="F745" i="1"/>
  <c r="F744" i="1"/>
  <c r="F743" i="1"/>
  <c r="F742" i="1"/>
  <c r="F741" i="1"/>
  <c r="F740" i="1"/>
  <c r="F739" i="1"/>
  <c r="F738" i="1"/>
  <c r="F737" i="1"/>
  <c r="F736" i="1"/>
  <c r="F735" i="1"/>
  <c r="F734" i="1"/>
  <c r="F731" i="1"/>
  <c r="F730" i="1"/>
  <c r="F727" i="1"/>
  <c r="F726" i="1"/>
  <c r="F725" i="1"/>
  <c r="F724" i="1"/>
  <c r="F723" i="1"/>
  <c r="F722" i="1"/>
  <c r="F721" i="1"/>
  <c r="F720" i="1"/>
  <c r="F719" i="1"/>
  <c r="F716" i="1"/>
  <c r="F715" i="1"/>
  <c r="F714" i="1"/>
  <c r="F705" i="1"/>
  <c r="F704" i="1"/>
  <c r="F703" i="1"/>
  <c r="F702" i="1"/>
  <c r="F701" i="1"/>
  <c r="F700" i="1"/>
  <c r="F699" i="1"/>
  <c r="F694" i="1"/>
  <c r="F693" i="1"/>
  <c r="F690" i="1"/>
  <c r="F689" i="1"/>
  <c r="F688" i="1"/>
  <c r="F687" i="1"/>
  <c r="F686" i="1"/>
  <c r="F683" i="1"/>
  <c r="F682" i="1"/>
  <c r="F681" i="1"/>
  <c r="F680" i="1"/>
  <c r="F679" i="1"/>
  <c r="F678" i="1"/>
  <c r="F677" i="1"/>
  <c r="F676" i="1"/>
  <c r="F675" i="1"/>
  <c r="F674" i="1"/>
  <c r="F673" i="1"/>
  <c r="F672" i="1"/>
  <c r="F669" i="1"/>
  <c r="F668" i="1"/>
  <c r="F665" i="1"/>
  <c r="F664" i="1"/>
  <c r="F663" i="1"/>
  <c r="F662" i="1"/>
  <c r="F661" i="1"/>
  <c r="F660" i="1"/>
  <c r="F659" i="1"/>
  <c r="F658" i="1"/>
  <c r="F657" i="1"/>
  <c r="F654" i="1"/>
  <c r="F653" i="1"/>
  <c r="F652" i="1"/>
  <c r="F642" i="1"/>
  <c r="F641" i="1"/>
  <c r="F640" i="1"/>
  <c r="F639" i="1"/>
  <c r="F638" i="1"/>
  <c r="F635" i="1"/>
  <c r="F634" i="1"/>
  <c r="F633" i="1"/>
  <c r="F632" i="1"/>
  <c r="F631" i="1"/>
  <c r="F630" i="1"/>
  <c r="F629" i="1"/>
  <c r="F628" i="1"/>
  <c r="F627" i="1"/>
  <c r="F626" i="1"/>
  <c r="D623" i="1"/>
  <c r="F623" i="1" s="1"/>
  <c r="D622" i="1"/>
  <c r="F622" i="1" s="1"/>
  <c r="F619" i="1"/>
  <c r="F618" i="1"/>
  <c r="F617" i="1"/>
  <c r="F616" i="1"/>
  <c r="F615" i="1"/>
  <c r="F614" i="1"/>
  <c r="F613" i="1"/>
  <c r="F610" i="1"/>
  <c r="F609" i="1"/>
  <c r="F601" i="1"/>
  <c r="F600" i="1"/>
  <c r="F599" i="1"/>
  <c r="F598" i="1"/>
  <c r="F589" i="1"/>
  <c r="F588" i="1"/>
  <c r="F587" i="1"/>
  <c r="F586" i="1"/>
  <c r="F585" i="1"/>
  <c r="F584" i="1"/>
  <c r="F583" i="1"/>
  <c r="F578" i="1"/>
  <c r="F577" i="1"/>
  <c r="F574" i="1"/>
  <c r="F573" i="1"/>
  <c r="F572" i="1"/>
  <c r="F571" i="1"/>
  <c r="F570" i="1"/>
  <c r="F567" i="1"/>
  <c r="F566" i="1"/>
  <c r="F565" i="1"/>
  <c r="F564" i="1"/>
  <c r="F563" i="1"/>
  <c r="F562" i="1"/>
  <c r="F561" i="1"/>
  <c r="F560" i="1"/>
  <c r="F559" i="1"/>
  <c r="F558" i="1"/>
  <c r="F557" i="1"/>
  <c r="F556" i="1"/>
  <c r="F553" i="1"/>
  <c r="F552" i="1"/>
  <c r="F549" i="1"/>
  <c r="F548" i="1"/>
  <c r="F547" i="1"/>
  <c r="F546" i="1"/>
  <c r="F545" i="1"/>
  <c r="F544" i="1"/>
  <c r="F543" i="1"/>
  <c r="F542" i="1"/>
  <c r="F541" i="1"/>
  <c r="F538" i="1"/>
  <c r="F537" i="1"/>
  <c r="F536" i="1"/>
  <c r="F528" i="1"/>
  <c r="F527" i="1"/>
  <c r="F526" i="1"/>
  <c r="F525" i="1"/>
  <c r="F524" i="1"/>
  <c r="F523" i="1"/>
  <c r="F520" i="1"/>
  <c r="F519" i="1"/>
  <c r="F510" i="1"/>
  <c r="F509" i="1"/>
  <c r="F508" i="1"/>
  <c r="F507" i="1"/>
  <c r="F506" i="1"/>
  <c r="D505" i="1"/>
  <c r="F505" i="1" s="1"/>
  <c r="F504" i="1"/>
  <c r="D503" i="1"/>
  <c r="F503" i="1" s="1"/>
  <c r="D502" i="1"/>
  <c r="F502" i="1" s="1"/>
  <c r="F501" i="1"/>
  <c r="D500" i="1"/>
  <c r="F500" i="1" s="1"/>
  <c r="D498" i="1"/>
  <c r="F498" i="1" s="1"/>
  <c r="F497" i="1"/>
  <c r="F494" i="1"/>
  <c r="F493" i="1"/>
  <c r="F492" i="1"/>
  <c r="F491" i="1"/>
  <c r="F490" i="1"/>
  <c r="F489" i="1"/>
  <c r="F488" i="1"/>
  <c r="F487" i="1"/>
  <c r="F486" i="1"/>
  <c r="F485" i="1"/>
  <c r="F484" i="1"/>
  <c r="F483" i="1"/>
  <c r="F482" i="1"/>
  <c r="F481" i="1"/>
  <c r="F477" i="1"/>
  <c r="F476" i="1"/>
  <c r="F473" i="1"/>
  <c r="F472" i="1"/>
  <c r="F471" i="1"/>
  <c r="F470" i="1"/>
  <c r="F469" i="1"/>
  <c r="F468" i="1"/>
  <c r="F467" i="1"/>
  <c r="F465" i="1"/>
  <c r="F464" i="1"/>
  <c r="F463" i="1"/>
  <c r="F462" i="1"/>
  <c r="F461" i="1"/>
  <c r="F460" i="1"/>
  <c r="F459" i="1"/>
  <c r="F458" i="1"/>
  <c r="F457" i="1"/>
  <c r="F456" i="1"/>
  <c r="F455" i="1"/>
  <c r="F454" i="1"/>
  <c r="F452" i="1"/>
  <c r="F451" i="1"/>
  <c r="F450" i="1"/>
  <c r="F449" i="1"/>
  <c r="F448" i="1"/>
  <c r="F447" i="1"/>
  <c r="F446" i="1"/>
  <c r="F445" i="1"/>
  <c r="F444" i="1"/>
  <c r="F443" i="1"/>
  <c r="F442" i="1"/>
  <c r="F441" i="1"/>
  <c r="F437" i="1"/>
  <c r="F436" i="1"/>
  <c r="F435" i="1"/>
  <c r="F434" i="1"/>
  <c r="F433" i="1"/>
  <c r="F432" i="1"/>
  <c r="F431" i="1"/>
  <c r="F430" i="1"/>
  <c r="F429" i="1"/>
  <c r="F428" i="1"/>
  <c r="F427" i="1"/>
  <c r="F426" i="1"/>
  <c r="D421" i="1"/>
  <c r="D410" i="1" s="1"/>
  <c r="D420" i="1"/>
  <c r="F420" i="1" s="1"/>
  <c r="F419" i="1"/>
  <c r="F418" i="1"/>
  <c r="D417" i="1"/>
  <c r="F417" i="1" s="1"/>
  <c r="F416" i="1"/>
  <c r="F415" i="1"/>
  <c r="F414" i="1"/>
  <c r="F397" i="1"/>
  <c r="F396" i="1"/>
  <c r="F395" i="1"/>
  <c r="F394" i="1"/>
  <c r="F393" i="1"/>
  <c r="F390" i="1"/>
  <c r="F389" i="1"/>
  <c r="F388" i="1"/>
  <c r="F387" i="1"/>
  <c r="F386" i="1"/>
  <c r="F385" i="1"/>
  <c r="F384" i="1"/>
  <c r="F383" i="1"/>
  <c r="F382" i="1"/>
  <c r="F381" i="1"/>
  <c r="D378" i="1"/>
  <c r="F378" i="1" s="1"/>
  <c r="D377" i="1"/>
  <c r="F377" i="1" s="1"/>
  <c r="F374" i="1"/>
  <c r="F373" i="1"/>
  <c r="F372" i="1"/>
  <c r="F371" i="1"/>
  <c r="F370" i="1"/>
  <c r="F369" i="1"/>
  <c r="F368" i="1"/>
  <c r="F365" i="1"/>
  <c r="F364" i="1"/>
  <c r="F356" i="1"/>
  <c r="F355" i="1"/>
  <c r="F354" i="1"/>
  <c r="F346" i="1"/>
  <c r="F345" i="1"/>
  <c r="F344" i="1"/>
  <c r="F343" i="1"/>
  <c r="F342" i="1"/>
  <c r="F341" i="1"/>
  <c r="F340" i="1"/>
  <c r="F336" i="1"/>
  <c r="F335" i="1"/>
  <c r="F334" i="1"/>
  <c r="F333" i="1"/>
  <c r="F332" i="1"/>
  <c r="F329" i="1"/>
  <c r="F328" i="1"/>
  <c r="F325" i="1"/>
  <c r="F326" i="1" s="1"/>
  <c r="F322" i="1"/>
  <c r="F323" i="1" s="1"/>
  <c r="F314" i="1"/>
  <c r="F313" i="1"/>
  <c r="F312" i="1"/>
  <c r="F311" i="1"/>
  <c r="F310" i="1"/>
  <c r="F309" i="1"/>
  <c r="F308" i="1"/>
  <c r="F305" i="1"/>
  <c r="F304" i="1"/>
  <c r="F296" i="1"/>
  <c r="F295" i="1"/>
  <c r="F294" i="1"/>
  <c r="F293" i="1"/>
  <c r="F292" i="1"/>
  <c r="D291" i="1"/>
  <c r="F291" i="1" s="1"/>
  <c r="F290" i="1"/>
  <c r="D289" i="1"/>
  <c r="F289" i="1" s="1"/>
  <c r="D288" i="1"/>
  <c r="F288" i="1" s="1"/>
  <c r="F287" i="1"/>
  <c r="D286" i="1"/>
  <c r="F286" i="1" s="1"/>
  <c r="D284" i="1"/>
  <c r="F284" i="1" s="1"/>
  <c r="F283" i="1"/>
  <c r="F279" i="1"/>
  <c r="F278" i="1"/>
  <c r="F277" i="1"/>
  <c r="F276" i="1"/>
  <c r="F275" i="1"/>
  <c r="F274" i="1"/>
  <c r="F273" i="1"/>
  <c r="F272" i="1"/>
  <c r="F271" i="1"/>
  <c r="F270" i="1"/>
  <c r="F269" i="1"/>
  <c r="F268" i="1"/>
  <c r="F264" i="1"/>
  <c r="F263" i="1"/>
  <c r="F262" i="1"/>
  <c r="F261" i="1"/>
  <c r="F260" i="1"/>
  <c r="F259" i="1"/>
  <c r="F258" i="1"/>
  <c r="F257" i="1"/>
  <c r="F256" i="1"/>
  <c r="F254" i="1"/>
  <c r="F253" i="1"/>
  <c r="F252" i="1"/>
  <c r="F251" i="1"/>
  <c r="F250" i="1"/>
  <c r="F249" i="1"/>
  <c r="F248" i="1"/>
  <c r="F247" i="1"/>
  <c r="F246" i="1"/>
  <c r="F245" i="1"/>
  <c r="F244" i="1"/>
  <c r="F242" i="1"/>
  <c r="F241" i="1"/>
  <c r="F240" i="1"/>
  <c r="F239" i="1"/>
  <c r="F238" i="1"/>
  <c r="F237" i="1"/>
  <c r="F236" i="1"/>
  <c r="F235" i="1"/>
  <c r="F234" i="1"/>
  <c r="F233" i="1"/>
  <c r="F232" i="1"/>
  <c r="F231" i="1"/>
  <c r="F230" i="1"/>
  <c r="F229" i="1"/>
  <c r="F228" i="1"/>
  <c r="F227" i="1"/>
  <c r="F226" i="1"/>
  <c r="F225" i="1"/>
  <c r="F221" i="1"/>
  <c r="F220" i="1"/>
  <c r="F219" i="1"/>
  <c r="F218" i="1"/>
  <c r="F217" i="1"/>
  <c r="F216" i="1"/>
  <c r="F215" i="1"/>
  <c r="F214" i="1"/>
  <c r="F213" i="1"/>
  <c r="F212" i="1"/>
  <c r="F211" i="1"/>
  <c r="F210" i="1"/>
  <c r="D205" i="1"/>
  <c r="D204" i="1"/>
  <c r="F204" i="1" s="1"/>
  <c r="F203" i="1"/>
  <c r="D202" i="1"/>
  <c r="F202" i="1" s="1"/>
  <c r="F201" i="1"/>
  <c r="F200" i="1"/>
  <c r="F184" i="1"/>
  <c r="D183" i="1"/>
  <c r="F183" i="1" s="1"/>
  <c r="D182" i="1"/>
  <c r="F182" i="1" s="1"/>
  <c r="D181" i="1"/>
  <c r="F181" i="1" s="1"/>
  <c r="F180" i="1"/>
  <c r="D179" i="1"/>
  <c r="F179" i="1" s="1"/>
  <c r="F178" i="1"/>
  <c r="F177" i="1"/>
  <c r="D176" i="1"/>
  <c r="F176" i="1" s="1"/>
  <c r="D175" i="1"/>
  <c r="F175" i="1" s="1"/>
  <c r="D174" i="1"/>
  <c r="F174" i="1" s="1"/>
  <c r="F173" i="1"/>
  <c r="F172" i="1"/>
  <c r="D169" i="1"/>
  <c r="F169" i="1" s="1"/>
  <c r="F168" i="1"/>
  <c r="F167" i="1"/>
  <c r="D165" i="1"/>
  <c r="F165" i="1" s="1"/>
  <c r="D164" i="1"/>
  <c r="F164" i="1" s="1"/>
  <c r="F162" i="1"/>
  <c r="F161" i="1"/>
  <c r="F160" i="1"/>
  <c r="F156" i="1"/>
  <c r="D155" i="1"/>
  <c r="F155" i="1" s="1"/>
  <c r="D154" i="1"/>
  <c r="F154" i="1" s="1"/>
  <c r="D153" i="1"/>
  <c r="F153" i="1" s="1"/>
  <c r="D152" i="1"/>
  <c r="F152" i="1" s="1"/>
  <c r="D151" i="1"/>
  <c r="F151" i="1" s="1"/>
  <c r="D149" i="1"/>
  <c r="D148" i="1"/>
  <c r="F148" i="1" s="1"/>
  <c r="D143" i="1"/>
  <c r="F143" i="1" s="1"/>
  <c r="D142" i="1"/>
  <c r="F142" i="1" s="1"/>
  <c r="D141" i="1"/>
  <c r="F141" i="1" s="1"/>
  <c r="F140" i="1"/>
  <c r="D139" i="1"/>
  <c r="F139" i="1" s="1"/>
  <c r="D138" i="1"/>
  <c r="F138" i="1" s="1"/>
  <c r="D137" i="1"/>
  <c r="F137" i="1" s="1"/>
  <c r="D135" i="1"/>
  <c r="F135" i="1" s="1"/>
  <c r="D134" i="1"/>
  <c r="D136" i="1" s="1"/>
  <c r="F136" i="1" s="1"/>
  <c r="D132" i="1"/>
  <c r="F132" i="1" s="1"/>
  <c r="D131" i="1"/>
  <c r="D130" i="1"/>
  <c r="F130" i="1" s="1"/>
  <c r="F129" i="1"/>
  <c r="F126" i="1"/>
  <c r="F125" i="1"/>
  <c r="F124" i="1"/>
  <c r="F123" i="1"/>
  <c r="F122" i="1"/>
  <c r="F115" i="1"/>
  <c r="F114" i="1"/>
  <c r="F113" i="1"/>
  <c r="F112" i="1"/>
  <c r="F111" i="1"/>
  <c r="F110" i="1"/>
  <c r="F109" i="1"/>
  <c r="F105" i="1"/>
  <c r="F104" i="1"/>
  <c r="F101" i="1"/>
  <c r="F102" i="1" s="1"/>
  <c r="F93" i="1"/>
  <c r="F92" i="1"/>
  <c r="F91" i="1"/>
  <c r="F90" i="1"/>
  <c r="F89" i="1"/>
  <c r="F88" i="1"/>
  <c r="F86" i="1"/>
  <c r="F85" i="1"/>
  <c r="F78" i="1"/>
  <c r="F77" i="1"/>
  <c r="F76" i="1"/>
  <c r="F75" i="1"/>
  <c r="F74" i="1"/>
  <c r="F73" i="1"/>
  <c r="F72" i="1"/>
  <c r="F71" i="1"/>
  <c r="F70" i="1"/>
  <c r="F69" i="1"/>
  <c r="F68" i="1"/>
  <c r="F67" i="1"/>
  <c r="F63" i="1"/>
  <c r="F62" i="1"/>
  <c r="F61" i="1"/>
  <c r="F60" i="1"/>
  <c r="F59" i="1"/>
  <c r="F58" i="1"/>
  <c r="F57" i="1"/>
  <c r="F56" i="1"/>
  <c r="F55" i="1"/>
  <c r="F54" i="1"/>
  <c r="F52" i="1"/>
  <c r="F51" i="1"/>
  <c r="F50" i="1"/>
  <c r="F49" i="1"/>
  <c r="F48" i="1"/>
  <c r="F47" i="1"/>
  <c r="F46" i="1"/>
  <c r="F45" i="1"/>
  <c r="F44" i="1"/>
  <c r="F43" i="1"/>
  <c r="F41" i="1"/>
  <c r="F40" i="1"/>
  <c r="F39" i="1"/>
  <c r="F38" i="1"/>
  <c r="F37" i="1"/>
  <c r="F36" i="1"/>
  <c r="F35" i="1"/>
  <c r="F34" i="1"/>
  <c r="F33" i="1"/>
  <c r="F32" i="1"/>
  <c r="F31" i="1"/>
  <c r="F30" i="1"/>
  <c r="F29" i="1"/>
  <c r="F28" i="1"/>
  <c r="F27" i="1"/>
  <c r="F26" i="1"/>
  <c r="F25" i="1"/>
  <c r="F24" i="1"/>
  <c r="F22" i="1"/>
  <c r="F21" i="1"/>
  <c r="F20" i="1"/>
  <c r="D16" i="1"/>
  <c r="D4" i="1" s="1"/>
  <c r="F4" i="1" s="1"/>
  <c r="F15" i="1"/>
  <c r="D14" i="1"/>
  <c r="F14" i="1" s="1"/>
  <c r="F13" i="1"/>
  <c r="F12" i="1"/>
  <c r="F792" i="1" l="1"/>
  <c r="F306" i="1"/>
  <c r="D804" i="1"/>
  <c r="F804" i="1" s="1"/>
  <c r="F795" i="1"/>
  <c r="D816" i="1"/>
  <c r="F816" i="1" s="1"/>
  <c r="F803" i="1"/>
  <c r="F611" i="1"/>
  <c r="F757" i="1"/>
  <c r="F127" i="1"/>
  <c r="F753" i="1"/>
  <c r="F478" i="1"/>
  <c r="F732" i="1"/>
  <c r="F579" i="1"/>
  <c r="D197" i="1"/>
  <c r="F197" i="1" s="1"/>
  <c r="D196" i="1"/>
  <c r="F196" i="1" s="1"/>
  <c r="D193" i="1"/>
  <c r="F193" i="1" s="1"/>
  <c r="D192" i="1"/>
  <c r="F192" i="1" s="1"/>
  <c r="F717" i="1"/>
  <c r="F746" i="1"/>
  <c r="F768" i="1"/>
  <c r="F769" i="1" s="1"/>
  <c r="F728" i="1"/>
  <c r="F521" i="1"/>
  <c r="F539" i="1"/>
  <c r="F670" i="1"/>
  <c r="F655" i="1"/>
  <c r="F398" i="1"/>
  <c r="F666" i="1"/>
  <c r="D499" i="1"/>
  <c r="F499" i="1" s="1"/>
  <c r="F511" i="1" s="1"/>
  <c r="F366" i="1"/>
  <c r="F568" i="1"/>
  <c r="F474" i="1"/>
  <c r="F375" i="1"/>
  <c r="F620" i="1"/>
  <c r="F590" i="1"/>
  <c r="F591" i="1" s="1"/>
  <c r="F315" i="1"/>
  <c r="F550" i="1"/>
  <c r="D407" i="1"/>
  <c r="F407" i="1" s="1"/>
  <c r="F691" i="1"/>
  <c r="F438" i="1"/>
  <c r="F439" i="1" s="1"/>
  <c r="F347" i="1"/>
  <c r="D406" i="1"/>
  <c r="F406" i="1" s="1"/>
  <c r="F643" i="1"/>
  <c r="F636" i="1"/>
  <c r="F575" i="1"/>
  <c r="F602" i="1"/>
  <c r="F603" i="1" s="1"/>
  <c r="F604" i="1" s="1"/>
  <c r="F605" i="1" s="1"/>
  <c r="F695" i="1"/>
  <c r="F379" i="1"/>
  <c r="F495" i="1"/>
  <c r="F410" i="1"/>
  <c r="F391" i="1"/>
  <c r="F684" i="1"/>
  <c r="F357" i="1"/>
  <c r="F358" i="1" s="1"/>
  <c r="F359" i="1" s="1"/>
  <c r="F360" i="1" s="1"/>
  <c r="F361" i="1" s="1"/>
  <c r="F706" i="1"/>
  <c r="F707" i="1" s="1"/>
  <c r="F624" i="1"/>
  <c r="F529" i="1"/>
  <c r="F554" i="1"/>
  <c r="F421" i="1"/>
  <c r="D422" i="1"/>
  <c r="F422" i="1" s="1"/>
  <c r="D411" i="1"/>
  <c r="F411" i="1" s="1"/>
  <c r="F222" i="1"/>
  <c r="F223" i="1" s="1"/>
  <c r="F330" i="1"/>
  <c r="F337" i="1"/>
  <c r="F280" i="1"/>
  <c r="F205" i="1"/>
  <c r="F265" i="1"/>
  <c r="D206" i="1"/>
  <c r="F206" i="1" s="1"/>
  <c r="D285" i="1"/>
  <c r="F285" i="1" s="1"/>
  <c r="F297" i="1" s="1"/>
  <c r="F298" i="1" s="1"/>
  <c r="D158" i="1"/>
  <c r="D171" i="1" s="1"/>
  <c r="F171" i="1" s="1"/>
  <c r="D170" i="1"/>
  <c r="F170" i="1" s="1"/>
  <c r="F106" i="1"/>
  <c r="D133" i="1"/>
  <c r="F133" i="1" s="1"/>
  <c r="F131" i="1"/>
  <c r="F149" i="1"/>
  <c r="F134" i="1"/>
  <c r="D146" i="1"/>
  <c r="F146" i="1" s="1"/>
  <c r="D147" i="1"/>
  <c r="D144" i="1"/>
  <c r="F144" i="1" s="1"/>
  <c r="D145" i="1"/>
  <c r="F145" i="1" s="1"/>
  <c r="D166" i="1"/>
  <c r="F166" i="1" s="1"/>
  <c r="D157" i="1"/>
  <c r="F157" i="1" s="1"/>
  <c r="F116" i="1"/>
  <c r="F64" i="1"/>
  <c r="F79" i="1"/>
  <c r="F87" i="1"/>
  <c r="F94" i="1"/>
  <c r="D8" i="1"/>
  <c r="F8" i="1" s="1"/>
  <c r="D9" i="1"/>
  <c r="F9" i="1" s="1"/>
  <c r="F16" i="1"/>
  <c r="F17" i="1" s="1"/>
  <c r="D5" i="1"/>
  <c r="F5" i="1" s="1"/>
  <c r="F6" i="1" s="1"/>
  <c r="F316" i="1" l="1"/>
  <c r="F317" i="1" s="1"/>
  <c r="F318" i="1" s="1"/>
  <c r="F194" i="1"/>
  <c r="F830" i="1"/>
  <c r="F831" i="1" s="1"/>
  <c r="F832" i="1" s="1"/>
  <c r="F530" i="1"/>
  <c r="F531" i="1" s="1"/>
  <c r="F532" i="1" s="1"/>
  <c r="F758" i="1"/>
  <c r="F770" i="1" s="1"/>
  <c r="F771" i="1" s="1"/>
  <c r="F772" i="1" s="1"/>
  <c r="F95" i="1"/>
  <c r="F96" i="1" s="1"/>
  <c r="F97" i="1" s="1"/>
  <c r="F479" i="1"/>
  <c r="F198" i="1"/>
  <c r="F80" i="1"/>
  <c r="F399" i="1"/>
  <c r="F400" i="1" s="1"/>
  <c r="F401" i="1" s="1"/>
  <c r="F402" i="1" s="1"/>
  <c r="F281" i="1"/>
  <c r="F412" i="1"/>
  <c r="F408" i="1"/>
  <c r="F512" i="1"/>
  <c r="F696" i="1"/>
  <c r="F708" i="1" s="1"/>
  <c r="F580" i="1"/>
  <c r="F592" i="1" s="1"/>
  <c r="F593" i="1" s="1"/>
  <c r="F594" i="1" s="1"/>
  <c r="F595" i="1" s="1"/>
  <c r="F644" i="1"/>
  <c r="F645" i="1" s="1"/>
  <c r="F646" i="1" s="1"/>
  <c r="F647" i="1" s="1"/>
  <c r="F348" i="1"/>
  <c r="F349" i="1" s="1"/>
  <c r="F350" i="1" s="1"/>
  <c r="F351" i="1" s="1"/>
  <c r="F423" i="1"/>
  <c r="F158" i="1"/>
  <c r="F117" i="1"/>
  <c r="F118" i="1" s="1"/>
  <c r="F119" i="1" s="1"/>
  <c r="F120" i="1" s="1"/>
  <c r="F207" i="1"/>
  <c r="D163" i="1"/>
  <c r="F163" i="1" s="1"/>
  <c r="D150" i="1"/>
  <c r="F147" i="1"/>
  <c r="F10" i="1"/>
  <c r="F18" i="1" s="1"/>
  <c r="F208" i="1" l="1"/>
  <c r="F299" i="1" s="1"/>
  <c r="F300" i="1" s="1"/>
  <c r="F301" i="1" s="1"/>
  <c r="F403" i="1" s="1"/>
  <c r="F709" i="1"/>
  <c r="F710" i="1" s="1"/>
  <c r="F81" i="1"/>
  <c r="F82" i="1" s="1"/>
  <c r="F83" i="1" s="1"/>
  <c r="F424" i="1"/>
  <c r="F513" i="1" s="1"/>
  <c r="F514" i="1" s="1"/>
  <c r="F515" i="1" s="1"/>
  <c r="F648" i="1" s="1"/>
  <c r="D159" i="1"/>
  <c r="F159" i="1" s="1"/>
  <c r="F150" i="1"/>
  <c r="F185" i="1" l="1"/>
  <c r="F186" i="1" s="1"/>
  <c r="F187" i="1" s="1"/>
  <c r="F188" i="1" l="1"/>
  <c r="F189" i="1" l="1"/>
  <c r="F833" i="1" l="1"/>
</calcChain>
</file>

<file path=xl/sharedStrings.xml><?xml version="1.0" encoding="utf-8"?>
<sst xmlns="http://schemas.openxmlformats.org/spreadsheetml/2006/main" count="1724" uniqueCount="401">
  <si>
    <t> </t>
  </si>
  <si>
    <t>IMPROVEMENT OF KIZIGURO DH WATER SUPPLIES BY CYAHAFI-GAKENKE NETWORK IN GATSIBO DISTRICT</t>
  </si>
  <si>
    <t>#</t>
  </si>
  <si>
    <t>DESCRIPTION OF WORKS</t>
  </si>
  <si>
    <t>Unit</t>
  </si>
  <si>
    <t>Qty</t>
  </si>
  <si>
    <t>P.U(FRW)</t>
  </si>
  <si>
    <t>P.T(FRW)</t>
  </si>
  <si>
    <t xml:space="preserve">PRELIMINARY WORKS </t>
  </si>
  <si>
    <t xml:space="preserve">Installation and site closing at the end of works, including preparation of the site according to technical specifications; mobilization of the material and its transport on the site, installation of the site, storage, guarding, including the toilet of the personnel. Site preparation also includes, site clearance, removal of top soil, levelling or any shaping necessary to the installations of the site together with all the cut and fill necessary to this end and putting in place two metalic site billboards according to the client's instructions, and including all accruals. The estimated cost for this item is maintained all through to the completion of the works. </t>
  </si>
  <si>
    <t>km</t>
  </si>
  <si>
    <t xml:space="preserve"> Study review, drawings of the site plan, drawings of particular details, longitudinal profiles, hydraulic works to perform execution, including all accruals.</t>
  </si>
  <si>
    <t>SUBTOTAL FOR PRELIMINARIES</t>
  </si>
  <si>
    <t xml:space="preserve"> Supply and installation of pipelines/ Earthwork by excavation and backfilling</t>
  </si>
  <si>
    <t>Excavation and backfilling  of Trenche  with 1.1 m deep , including compacting and all accruals.</t>
  </si>
  <si>
    <t>m3</t>
  </si>
  <si>
    <t>Supply and Installation of Concrete Terminals (painted blue and numbered) on the route of the pipeline, dim.0.15 * 0.15 * 0.8m , every 100m and at each change of direction (elbow position)</t>
  </si>
  <si>
    <t>Item</t>
  </si>
  <si>
    <t xml:space="preserve">S/total </t>
  </si>
  <si>
    <t>Supply and installation of pipelines including all accruals</t>
  </si>
  <si>
    <t>HDPE110 mm PN 16</t>
  </si>
  <si>
    <t>lm</t>
  </si>
  <si>
    <t>HDPE 63mm PN 16</t>
  </si>
  <si>
    <t>Casing with GS 6'' pipe for road crossing</t>
  </si>
  <si>
    <t xml:space="preserve">Casing with GS 3'' pipe </t>
  </si>
  <si>
    <t>Desinfection of network with chlorine</t>
  </si>
  <si>
    <t>S/total for Pipeworks</t>
  </si>
  <si>
    <t xml:space="preserve">Construction of one main distribution tank of 100 m3 capacity </t>
  </si>
  <si>
    <t>Excavation and evacuation of loose ground for setting out the reservoir, 30cm depth.</t>
  </si>
  <si>
    <t>Excavation and evacuation of hard ground for setting out the reservoir, approximately 1-3m depth</t>
  </si>
  <si>
    <t>Approved, compacted Backfilling soil (murram) all around reservoir</t>
  </si>
  <si>
    <t>Reinforced and Non-reinforced concrete.</t>
  </si>
  <si>
    <t>Supply and spray of anti-termite product</t>
  </si>
  <si>
    <t>LS</t>
  </si>
  <si>
    <t>Hardcore (stones pitching) of 30 cm with voids full with cement and sand mortar mix of ratio 1 to 10 respectively, saturated with water (D).</t>
  </si>
  <si>
    <t>Blinding concrete with a mixing proportion of 200kg/m3</t>
  </si>
  <si>
    <t>Reinforced concrete for the floor slab ( thickness=25cm) with a mixing proportion of 350 kg/m3.</t>
  </si>
  <si>
    <t>Reinforced concrete for the reservoir walls (elevations). (dosage 350 kg/m3) inclusive Water proof seal of width 35cm</t>
  </si>
  <si>
    <t>Hydraulic reinforced concrete  for columns (30x30) and footing 100x100x25</t>
  </si>
  <si>
    <t>Hydraulic reinforced concrete  for Rectangular Beam s (30x30)</t>
  </si>
  <si>
    <t>Water proof seal of width 35cm/water stop</t>
  </si>
  <si>
    <t>m</t>
  </si>
  <si>
    <t>Reinforced concrete for the upper slab of the reservoir</t>
  </si>
  <si>
    <t>Internal coating using "sikalatex " barbotine de 3 couches "</t>
  </si>
  <si>
    <t>m2</t>
  </si>
  <si>
    <t xml:space="preserve">Protection of the cover slab with roofing, bitumen and gravel </t>
  </si>
  <si>
    <t>Water proof up to a height of 500mm</t>
  </si>
  <si>
    <t>Realization of 6 Ø50mm pipes for the evacuation of rainwater from the top slap of reservoir .</t>
  </si>
  <si>
    <t>Plaster to the inside of reservoir mixed with 400kg/m3 , thickness = 3.5cm.</t>
  </si>
  <si>
    <t>Aeration of reservoir in reinforced concrete of 7cm thick with mosquito net as detailed to drawings</t>
  </si>
  <si>
    <t>External plastering 2.5cm with tylorien mixed with 400kg/m3</t>
  </si>
  <si>
    <t>Supply and fix of the fiberglass of 80 x 80 x 0,3 cm with a ventilation shaft at the top and a mosquito screen</t>
  </si>
  <si>
    <t>Supply a portable aluminium ladder, the step=25cm and total length = 3 meter (D).</t>
  </si>
  <si>
    <t>Ls</t>
  </si>
  <si>
    <t>INSPECTION CHAMBER</t>
  </si>
  <si>
    <t>Terracing, digging, cutting, excavation, backfilling, overlay of surplus soil and land remediation, including all acruals €</t>
  </si>
  <si>
    <t>Hardcore (stones pitching) of 20 cm with a filling of 1:10  cement sand mortar mix, saturated with water (E).</t>
  </si>
  <si>
    <t>Blind concrete class C, thickness 5 cm €.</t>
  </si>
  <si>
    <t>Reinforced concrete for base slab and  roof slab ,class A</t>
  </si>
  <si>
    <t>Lateral walls in stones masonry jointed with a mortar of  class D</t>
  </si>
  <si>
    <t>Coating of the internal side of wall of the inspection chamber with 3 layers of plaster of 300 kg ciment mixture €</t>
  </si>
  <si>
    <t>Plaster on upper side of the slab with a rough mortar class B (E).</t>
  </si>
  <si>
    <t>Supply and fix the damp proof course between  the roof slab, the wall and the beam of support €.</t>
  </si>
  <si>
    <t>Supply and fix of fiberglass A15 cover 600 mm x 600 mm</t>
  </si>
  <si>
    <t>item</t>
  </si>
  <si>
    <t>Supply and fix an aluminium ladder for interior access embedded in the wall, painted with 3 layers of rust preventive paint, the step=25cm</t>
  </si>
  <si>
    <t>REJECTION WORK</t>
  </si>
  <si>
    <t>Terracing, digging, cutting, excavation, backfilling, overlay of surplus soil and land remediation, including all acruals (F).</t>
  </si>
  <si>
    <t>Hardcore (Stones pitching) of 20 cm with a filling of 1:10  cement sand mortar mix, saturated with water</t>
  </si>
  <si>
    <t>Blind concrete class C, thickness 5 cm (F).</t>
  </si>
  <si>
    <t>Reinforced concrete class A, for base slab</t>
  </si>
  <si>
    <t>Masonry walls in hardcore, with fair face pointed at the joints</t>
  </si>
  <si>
    <t>Coating of walls with 3 layers of plaster of 300 kg cement mixture.</t>
  </si>
  <si>
    <t xml:space="preserve">Soakaway pit 1 m3, full of gravel and hardcore (stones pitching) </t>
  </si>
  <si>
    <t>Supply and installation of Flanged Ductile Iron hydraulic equipment and Fittings for connection of reservoir  including strainer and water meter at every outlet pipe.</t>
  </si>
  <si>
    <t>Woven wire fencing 2m height bound on metallic poles (40x40mm) 2,50 m equidistant and anchoring in a hardcore and cement mortar foundation (1,20 m height) along the outline of the plot (04)</t>
  </si>
  <si>
    <t>Mesh gate stretched on a metal tubes framework (4,0x2,0 m) for  access inside the parcel, including stones masonry columns for fixing (04).</t>
  </si>
  <si>
    <t>S/total for one reservoir</t>
  </si>
  <si>
    <t>Connection point at CYAHAFI GAKENKE WSS</t>
  </si>
  <si>
    <t>CONSTRUCTION OF SECTION  VALVE BRANCHES CHAMBERS  # (1.8×1.8×1.2m)</t>
  </si>
  <si>
    <t>Terracing, digging, cutting, excavation, backfilling, overlay of surplus soil and land remediation, including all acruals</t>
  </si>
  <si>
    <t>Hardcore (stones pitching) of 20 cm with a filling of 1:10  cement sand mortar mix, saturated with water</t>
  </si>
  <si>
    <t>Blind concrete class C, thickness 5 cm</t>
  </si>
  <si>
    <t>Lateral walls in bricks masonry jointed with a mortar of  class D</t>
  </si>
  <si>
    <t>Coating of the internal side of wall of the inspection chamber with plaster of 300 kg/m3 ciment mixture</t>
  </si>
  <si>
    <t>Plaster on upper side of the slab with a rough mortar class B</t>
  </si>
  <si>
    <t>Supply and fix the damp proof course between  the roof slab, the wall and the beam of support</t>
  </si>
  <si>
    <t>Supply and fix an  iron  ladder for interior access embedded in the wall, painted with 3 layers of rust preventive paint, the step=25cm</t>
  </si>
  <si>
    <t>Supply and installation of hydraulic equipment and Fittings for connection of  automatic valve chamber  (All valve of PN16) and all accruals.</t>
  </si>
  <si>
    <t>Connection of new networks to existing wash intra facility including all Hydraulic equipments and fittings including strainer and water meter.</t>
  </si>
  <si>
    <t>S/total for the valve chamber</t>
  </si>
  <si>
    <t>S/total for the reservoir</t>
  </si>
  <si>
    <t>WATER SUPPLIES FOR KIZIGURO DH (RWF) TAX EXCLUSIVE</t>
  </si>
  <si>
    <t>Tax 18%</t>
  </si>
  <si>
    <t>WATER SUPPLIES FOR KIZIGURO DH (RWF) TAX INCLUSIVE</t>
  </si>
  <si>
    <t>WASH INTRA-FACILITY AT KIZIGURO DH</t>
  </si>
  <si>
    <t>Installation and site closing at the end of works, including the transport of materials and equipment necessary to perform works, including all accruals</t>
  </si>
  <si>
    <t>ls</t>
  </si>
  <si>
    <t>Partial Rehabilitation and replacement of all hydraulic equipment and Fittings for hand wash basins (ankle operated faucet water tap, angle valves, pipes, flexible hose including installation , testing &amp; commissioning and all accruals).</t>
  </si>
  <si>
    <t>Total Rehabilitation of hand wash basins (wash basins, ankle operated faucet water tap, angle valves, pipes, flexible hose including installation , testing &amp; commissioning and all accruals</t>
  </si>
  <si>
    <t>Supply and installation of new single hand wash basins including all hydraulic equipment and Fittings (hand wash basins, ankle operated faucet water tap, angle valves, pipes including installation ,testing &amp; commissioning and all accruals</t>
  </si>
  <si>
    <t>Supply and installation of new double hand wash basins including all hydraulic equipment and Fittings (hand wash basins, ankle operated faucet water tap, angle valves, pipes including installation ,testing &amp; commissioning and all accruals</t>
  </si>
  <si>
    <t xml:space="preserve">Supply and installation of all required PPR pipes (3/4") including all necessary fittings, excavation and backfilling, site restoration, pipe covers, and holder, and associated accessories. The scope includes installing new pipeline, extension and total rehabilitation of existing pipeline plumbing system where required. The work also includes testing &amp; commissioning and all accruals ensuring full functioning upon completion. </t>
  </si>
  <si>
    <t>Supply and installation of all required evacuation pipes PVC 63 PN6 to the nearby septic tank including all necessary fittings, excavation and backfilling, site restoration, installation ,testing &amp; commissioning and all accruals</t>
  </si>
  <si>
    <t>SUBTOTAL FOR HANDWASH BASINS AND ALL ACCESSORIES</t>
  </si>
  <si>
    <t xml:space="preserve">INTRA-FACILITY FOR KIZIGURO DH (RWF) TAX EXCLUSIVE  </t>
  </si>
  <si>
    <t xml:space="preserve">INTRA-FACILITY FOR KIZIGURO DH TAX EXCLUSIVE   TAXES INCLUSIVE </t>
  </si>
  <si>
    <t>REHABILITATION OF 1 HAND-WASHING FACILITY AT KIZIGURO DH</t>
  </si>
  <si>
    <t>PRELIMINARY EARTHWORKS</t>
  </si>
  <si>
    <t>Site installations and dismissal/ transportation of equipments including cleaning and all accruals</t>
  </si>
  <si>
    <t xml:space="preserve">S/Total </t>
  </si>
  <si>
    <t>PLUMBING WORK</t>
  </si>
  <si>
    <t>Rehabilitation and replacement of all hydraulic equipment and Fittings (ankle operated faucet water tap, angle valves, pipes including installation , testing &amp; commissioning and all accruals</t>
  </si>
  <si>
    <t>Supply and installation of soap dispenser and holder including 20l liquid soap and all accruals</t>
  </si>
  <si>
    <t>STORAGE TANK</t>
  </si>
  <si>
    <t>Provision of plastic tank, 2m3</t>
  </si>
  <si>
    <t>Concrete stands to mount on poles holding reservoir tank</t>
  </si>
  <si>
    <t xml:space="preserve"> m3 </t>
  </si>
  <si>
    <t>Stone masonry stand to lay on a storage tank</t>
  </si>
  <si>
    <t>Supply and installation of a 2 m3 plastic water reservoir at 3m of height</t>
  </si>
  <si>
    <t>Pc</t>
  </si>
  <si>
    <t>RHS 80x40x1.5mm thick diagonal support of tank structure</t>
  </si>
  <si>
    <t>Lm</t>
  </si>
  <si>
    <t>RHS 40x40x1.5mm thick diagonal support of tank structure</t>
  </si>
  <si>
    <t xml:space="preserve">RHS 30x30x1.5mm thick transversalaas tank base support </t>
  </si>
  <si>
    <t>Supply and installation of hydraulic equipment including float valves , pipes, bend, union,ball valves,niples, teflons,including installation , testing &amp; commissioning and all accruals</t>
  </si>
  <si>
    <t>TOTAL FOR HAND WASH REHABILITATION</t>
  </si>
  <si>
    <t xml:space="preserve">HANDWASHING FACILITY AT KIZIGURO DH TAXES EXCLUSIVE </t>
  </si>
  <si>
    <t>18% tax</t>
  </si>
  <si>
    <t xml:space="preserve">HANDWASHING FACILITY AT KIZIGURO DH TAXES INCLUSIVE </t>
  </si>
  <si>
    <t>IMPROVEMENT OF SANITATION FACILITIES AT KIZIGURO DH</t>
  </si>
  <si>
    <t xml:space="preserve">Minor rehabilitation of flushing toilets including connection to the piped network and replace all fittings.The work also includes testing &amp; commissioning and all accruals ensuring full functioning upon completion. </t>
  </si>
  <si>
    <t>pce</t>
  </si>
  <si>
    <t xml:space="preserve">Replacement of flushing toilets including connection to the piped network, replacement of the toilet set and all fittings. The work also includes testing &amp; commissioning and all accruals ensuring full functioning upon completion. </t>
  </si>
  <si>
    <t xml:space="preserve">Minor rehabilitation of urinals and pit latrines including rehabilitation of the slab, ventialtion pipes and any other work that might be required.The work also includes testing &amp; commissioning and all accruals ensuring full functioning upon completion. </t>
  </si>
  <si>
    <t>Extend, rehabilitate and improve water pipe connection to connect athe proposed handwashing basins near pit latrines. The work also includes testing &amp; commissioning and all accruals ensuring full functioning upon completion. .</t>
  </si>
  <si>
    <t xml:space="preserve">Minor rehabilitation,  replace all plumbing fittings, and extention of piped network to ensure shower rooms at Kiziguro DH are connected to a water supply network connection.The work also includes testing &amp; commissioning and all accruals ensuring full functioning upon completion. </t>
  </si>
  <si>
    <t>SubTotal- rehabilitation of existing sanitation facilities</t>
  </si>
  <si>
    <t>8 VIP cubicle latrines and installation of rain water tanks</t>
  </si>
  <si>
    <t>Site installation and withdrawal (cleaning), counter verification and preparation of implementation documents ( 1site)</t>
  </si>
  <si>
    <t>FF</t>
  </si>
  <si>
    <t>Plot levering</t>
  </si>
  <si>
    <t>Pit excavation up to 3.9 deep including maintaining and  supporting sides and keeping free from  water, mud and fallen materials</t>
  </si>
  <si>
    <t>Backfilling around pit wall</t>
  </si>
  <si>
    <t>Load and car away from site, surplus soil</t>
  </si>
  <si>
    <t>Blinding concrete to receive stone masonry pit walls Size: 60Cm wide and 5cm thick, ; Mixing ratio: 1:1.5:1.5</t>
  </si>
  <si>
    <t>Construction of stone masonry foundations plinth walls. Size at the top 40 cm as thickness and 3.6m High using cement mortar mixed at: 1:4</t>
  </si>
  <si>
    <t>Leveling Cement screed on pit wall with 5cm</t>
  </si>
  <si>
    <t>RC Beam on   pit wall (20x25 cm)</t>
  </si>
  <si>
    <t>Internal pit wall plastering and cement finishing with hydrofuge</t>
  </si>
  <si>
    <t>Gravel spread on the bottom area of the pit: 30cm thick layer of</t>
  </si>
  <si>
    <t xml:space="preserve">Supply of portable unoxidable metallic ladder (alminium) with 6m length, 0.5m wide, steps at spaced at 25cm minimmum </t>
  </si>
  <si>
    <t xml:space="preserve">Main RC Cover slab:  15cm thick. Concrete Mix 1:1.5:1.5 </t>
  </si>
  <si>
    <t xml:space="preserve">Removable Cover slab: 150mm thick Reinforced Concrete Mix 1:1.5:1.5 </t>
  </si>
  <si>
    <t>Trenches Foundation excavation (70cm deep, unless specified differently and according to soil resistance) for fence and shower room</t>
  </si>
  <si>
    <t>Cement Blinding under foundation (5cm) for fence and shower room</t>
  </si>
  <si>
    <t>Stone foundation 40 cm thick 80cm deep  according to soil resistancef or fence and shower room</t>
  </si>
  <si>
    <t>Roffing</t>
  </si>
  <si>
    <t>ML</t>
  </si>
  <si>
    <t xml:space="preserve">Reinforced concrete for columns. Concrete Mix 1:1.5:1.5 </t>
  </si>
  <si>
    <t xml:space="preserve">Reinforced concrete ring beams. Concrete Mix 1:1.5:1.5 </t>
  </si>
  <si>
    <t>External  and internal walling using clay burnt bricks</t>
  </si>
  <si>
    <t>Supply and fix of Concrete vent blocks</t>
  </si>
  <si>
    <t>40x60x1.5mm steel sections for roof structure</t>
  </si>
  <si>
    <t>mL</t>
  </si>
  <si>
    <t>Roof covering using BG 28 Iron sheets with all accessories (Fixing materials, steel gutters and downspouts)</t>
  </si>
  <si>
    <t>Supply and fix a 20x20x1.5mm MS gutter</t>
  </si>
  <si>
    <t>Supply and fix a 20x1.5mm fascia board</t>
  </si>
  <si>
    <t>Supply and fix a 110mm DIA PN 10 PVC dorn pipes with all accessories up to PVC rain water tanks.</t>
  </si>
  <si>
    <t xml:space="preserve">Cement plaster in two coats mix 1:3 polished patterned waterproofing plasters to approval, 40mm thick on internal plinth walls </t>
  </si>
  <si>
    <t>Cement plaster in two coats mix 1:3 polished patterned plaster to approval, 30mm thick on internal walls</t>
  </si>
  <si>
    <t>Pointing of External walls using cement mortar of a mixng ration: 1-2</t>
  </si>
  <si>
    <t>Supply and fix 110mm DIA PN 6 vent pipes (4.5m high) with all accessories as per the design</t>
  </si>
  <si>
    <t>Supply and fix 110mm DIA PN 6 vent pipes (2.8m high) with all accessories as per the design</t>
  </si>
  <si>
    <t>Supply and fix a wall mounted 2mm thick-40mm DIA Steel toilet Grab bars handles for fisabled On both sides.</t>
  </si>
  <si>
    <t>Skirting</t>
  </si>
  <si>
    <t xml:space="preserve">Screed: 50mm thick Cement mortar Floor screading </t>
  </si>
  <si>
    <t>Floor finishing with with smooth cement</t>
  </si>
  <si>
    <t>Floor finishing with with rougth cement</t>
  </si>
  <si>
    <t>Supply and fix a smart and fresh SATO plastic toilet with a self-sealing trap door for shuting out fliers, other insects and odors.</t>
  </si>
  <si>
    <t>Plastic W.C Toilet (for people with disability)</t>
  </si>
  <si>
    <t>Plaster rendering using coatings mixing ratio on urinals area: 1-3</t>
  </si>
  <si>
    <t>Painting on guttes, roof trusses and purlines</t>
  </si>
  <si>
    <t xml:space="preserve">Emulsion paint to plastered surfaces on internal walls </t>
  </si>
  <si>
    <t>90x210 Cm plain metallic door with all accessories (3 hinges, Inside and outside door lockers, inside and outside paint in 2 coats; anti rusting for the 1st coating and oil paint for the second coat with the collor selected by the client)</t>
  </si>
  <si>
    <t>90x210 Cm glazed metallic window with all accessories; paint in 2 coats; anti rusting for the 1st coating and oil paint for the second coat with the collor selected by the client)</t>
  </si>
  <si>
    <t xml:space="preserve">RCC Concrete casting using class 25 concrete for the ground gutter for urinals </t>
  </si>
  <si>
    <t>Supply and lay a 90mm DIA PN 10 Perforated PVC pipes</t>
  </si>
  <si>
    <t>Supply and lay a 90mm DIA PN 10 PVC drainage pipe with all accessories up to the pit. (Excavation of a trensh, protection of the pipe using sand, laying the pipe with all accessories and soil backfilling)</t>
  </si>
  <si>
    <t>Supply and place a gully trap installed in a well covered 500x500x3mm manhole</t>
  </si>
  <si>
    <t>Pce</t>
  </si>
  <si>
    <t>Sifons de sol</t>
  </si>
  <si>
    <t xml:space="preserve">Top cover: 100 thick RCC Concrete using class 25 concrete </t>
  </si>
  <si>
    <t>Supply and fix a 3m high  300x300x2.5mm Fire exhaust with all accessories</t>
  </si>
  <si>
    <t>Preparation of the fire base using: well compacted ground, laying 150mm thick layer of agregates mixed with a good clay soil.</t>
  </si>
  <si>
    <t>External and internal finishes by plaster rendering all using fire resistant coatings</t>
  </si>
  <si>
    <t>Construction of Retaining wall, including pointing and 50mm diameter Pipes</t>
  </si>
  <si>
    <t>Construction of hand washing facilities in burnt brick masonry ended by RC concrete (Class25) in sink form with 2 taps, sifon, connected to existing tank of constructed toilet, washwater drained to dedicated soak pit through pipes. Where there is existing water suppy, the tank should be connect inorder to facilitate the use of handwashing in dry season. (for both sides)</t>
  </si>
  <si>
    <t>ff</t>
  </si>
  <si>
    <t>SubTotal- VIP cubicle latrines and installation of rain water tanks</t>
  </si>
  <si>
    <t>SANITATION FACILITIES AT KIZIGURO DH TAX EXCLUSIVE</t>
  </si>
  <si>
    <t>SANITATION FACILITIES AT KIZIGURO DH TAX INCLUSIVE</t>
  </si>
  <si>
    <t>SUBTOTAL FOR KIZIGURO DH</t>
  </si>
  <si>
    <t>IMPROVEMENT OF NDEGO HC WATER SUPPLIES BY GIKOMBE WSS IN KAYONZA DISTRICT</t>
  </si>
  <si>
    <t>HDPE75 mm PN 16</t>
  </si>
  <si>
    <t>HDPE 50mm PN 16</t>
  </si>
  <si>
    <t>Casing with GS 4'' pipe</t>
  </si>
  <si>
    <t>Casing with GS 2'' pipe</t>
  </si>
  <si>
    <t>Solid mass in stone masonry for pipes stabilization</t>
  </si>
  <si>
    <t>Pressure test</t>
  </si>
  <si>
    <t>Construction of two Air vent Chamber  #(1.6×1.6×1.2m)</t>
  </si>
  <si>
    <t xml:space="preserve">Earthworks cut, fill and evacuation or overlay of the surplus soils, including all accruals </t>
  </si>
  <si>
    <t>Hardcore (stones pitching) of 30 cm with a filling of 1:10  cement sand mortar mix, saturated with water</t>
  </si>
  <si>
    <t>Reinforced concrete for base slab  ,class A</t>
  </si>
  <si>
    <t>Reinforced concrete for roof slab ,class A</t>
  </si>
  <si>
    <t>Walls in stones masonry jointed with a mortar of  class D</t>
  </si>
  <si>
    <t>Coating of the internal face of wall of the inspection chamber with 3 layers of plaster of 300 kg</t>
  </si>
  <si>
    <t>Plaster on the upper side of roof slab with a rough mortar class B</t>
  </si>
  <si>
    <t>Supply and fix an iron  ladder for interior access embedded in the wall, painted with 3 layers of paint "rust preventive", the step=25cm</t>
  </si>
  <si>
    <t>Supply and installation of hydraulic equipment and Fittings for connection of Flanged Air release valve</t>
  </si>
  <si>
    <t>S/total for two chamber</t>
  </si>
  <si>
    <t>S/total for inspection chamber</t>
  </si>
  <si>
    <t>Construction of a reservoir of 50 m3 capacity</t>
  </si>
  <si>
    <t>Terracing, digging, cutting, excavation, backfilling, overlay of surplus soil and land remediation, including all acruals (D)</t>
  </si>
  <si>
    <t>Blind concrete class C, thickness 5 cm (D).</t>
  </si>
  <si>
    <t>Hydraulic reinforced concrete for the base (D).</t>
  </si>
  <si>
    <t>Reinforced concrete for roof slab and beams ,class A (D).</t>
  </si>
  <si>
    <t>Concrete for the reservoir walls (elevations). (dosage 350 kg/m3)</t>
  </si>
  <si>
    <t>Coating of the internal face of wall of the tank with 3 hydrafuges water proofing coats (D).</t>
  </si>
  <si>
    <t>Supply and coating the faces of the tank with 3 layers of "Sikalatex" paint (D).</t>
  </si>
  <si>
    <t>Plaster on the upper side of roof slab with a rough mortar class B (D).</t>
  </si>
  <si>
    <t>Supply and fix damp proof course between  the roof slab, the wall and the beam of support (D).</t>
  </si>
  <si>
    <t>Supply and fix of the metallic cover of 80 x 80 x 0,3 cm with a ventilation shaft at the top and a mosquito screen</t>
  </si>
  <si>
    <t>Supply and installation of all DI (ductile iron) Hydraulic equipments and DI fittings including strainer and water meter at every outlet pipe.</t>
  </si>
  <si>
    <t>Coating of walls with 3 layers of plaster of 300 kg cement mixture (F).</t>
  </si>
  <si>
    <t>Soakaway pit 1 m3, full of gravel and hardcore (stones pitching) F</t>
  </si>
  <si>
    <t>Woven wire fencing 2m height bound on metallic poles (40x40mm) 2,50 m equidistant and anchoring in a hardcore and cement mortar foundation (1,20 m height) along the outline of the plot (04) and spreading gravel in compound</t>
  </si>
  <si>
    <t>Connection point at the existing network</t>
  </si>
  <si>
    <t>Lateral walls in stone masonry jointed with a mortar of  class D</t>
  </si>
  <si>
    <t>Supply and installation of hydraulic equipment and Fittings for connection of  automatic valve chamber  (All valve of PN16).</t>
  </si>
  <si>
    <t>S/total for the connection</t>
  </si>
  <si>
    <t xml:space="preserve">Construction of one water points with 3 taps for NDEGO HC </t>
  </si>
  <si>
    <r>
      <t>m</t>
    </r>
    <r>
      <rPr>
        <vertAlign val="superscript"/>
        <sz val="11"/>
        <color rgb="FF000000"/>
        <rFont val="Arial"/>
        <family val="2"/>
      </rPr>
      <t>3</t>
    </r>
  </si>
  <si>
    <t>Hardcore of 30 cm with a filling of  cement and sand mortar 1:10 mixture, saturated with water</t>
  </si>
  <si>
    <t>Reinforced concrete for base  ,class A</t>
  </si>
  <si>
    <t>Reinforced concrete for roof of slab on watermeter chamber, class A</t>
  </si>
  <si>
    <t>walls in stones masonry with fair face jointed with a mortar of  class D</t>
  </si>
  <si>
    <t>Coating of walls with 3 layers of plaster of 300 kg cement mixture</t>
  </si>
  <si>
    <r>
      <t>m</t>
    </r>
    <r>
      <rPr>
        <vertAlign val="superscript"/>
        <sz val="11"/>
        <color rgb="FF000000"/>
        <rFont val="Arial"/>
        <family val="2"/>
      </rPr>
      <t>2</t>
    </r>
  </si>
  <si>
    <t>Supply and fix the damp proof course between  the roof slab and the walls</t>
  </si>
  <si>
    <t xml:space="preserve">Supply and fix of the metallic cover of 50 x 50 x 0,3 cm </t>
  </si>
  <si>
    <r>
      <t>Soakaway pit 1 m</t>
    </r>
    <r>
      <rPr>
        <vertAlign val="superscript"/>
        <sz val="11"/>
        <color rgb="FF000000"/>
        <rFont val="Arial"/>
        <family val="2"/>
      </rPr>
      <t>3</t>
    </r>
    <r>
      <rPr>
        <sz val="11"/>
        <color rgb="FF000000"/>
        <rFont val="Arial"/>
        <family val="2"/>
      </rPr>
      <t>, full of gravel and hardcore (stones pitching)</t>
    </r>
  </si>
  <si>
    <t>Construction of concrete slop (rampe) friendly to PWD</t>
  </si>
  <si>
    <t>Construction of  Euphobians fence around the Tap</t>
  </si>
  <si>
    <t>Supply and installation of all hydraulic equipment and Fittings including volumetric water meter with at least nominal flow rate of 1.5m3/h and max admissible pressure of 16 bar</t>
  </si>
  <si>
    <t>Lump Sump</t>
  </si>
  <si>
    <t>S/total one water points</t>
  </si>
  <si>
    <t>S/total for water points</t>
  </si>
  <si>
    <t>WATER SUPPLIES FOR NDEGO HC IN KAYONZA DISTRICT TAX EXCLUSIVE</t>
  </si>
  <si>
    <t>WATER SUPPLIES FOR NDEGO HC IN KAYONZA DISTRICT TAX INCLUSIVE</t>
  </si>
  <si>
    <t xml:space="preserve">INTRA-FACILITY FOR NDEGO HC </t>
  </si>
  <si>
    <t>INSTALLATION OF INTRA-FACILITY INFRASTRUCTURES</t>
  </si>
  <si>
    <t xml:space="preserve">Supply and installation of all required PPR pipes (3/4") including all necessary fittings, excavation and backfilling, site restoration, pipe covers, and holder, and associated accessories. The scope includes installing extension of existing pipeline, as well as  partial rehabilitation of existing pipeline plumbing system where required. The work also includes testing &amp; commissioning and all accruals ensuring full functioning upon completion. </t>
  </si>
  <si>
    <t>SUBTOTAL FOR hand wash basins</t>
  </si>
  <si>
    <t xml:space="preserve">WASH INTRA-FACILITY AT NDEGO HC TAXES EXCLUSIVE </t>
  </si>
  <si>
    <t xml:space="preserve">WASH INTRA-FACILITY AT NDEGO HC TAXES INCLUSIVE </t>
  </si>
  <si>
    <t xml:space="preserve">REHABILITATION OF  1 HAND-WASHING FACILITY AT NDEGO HC </t>
  </si>
  <si>
    <t>TILES WORK</t>
  </si>
  <si>
    <t>Rehabilitation of existing structures including replacement of broken tiles hand washing walls, Bassin base and basins sink vassels( Lavabo) including all accruals</t>
  </si>
  <si>
    <t xml:space="preserve">RECONSTRUCTION OF SOAK WAY PIT WORKS </t>
  </si>
  <si>
    <t>Soakaway pit filled with clean stones</t>
  </si>
  <si>
    <t>Rip-rap( stone pitch to fill in the excavated pit ( Medium, Small &amp; River gravels)</t>
  </si>
  <si>
    <t>Masonry works in burnt  on upper part of the pit</t>
  </si>
  <si>
    <t xml:space="preserve">Cover of the soak away pit in a reinforced concrete (d=1.40 m), </t>
  </si>
  <si>
    <t>Supply and installation of top ventilation PVC 90 pipe of 2.5m height on the soakaway pit concrete cover</t>
  </si>
  <si>
    <t>HAND WASH REHABILITATION</t>
  </si>
  <si>
    <t>handwash facility at  Ndego HC TAXES EXCLUSIVE</t>
  </si>
  <si>
    <t xml:space="preserve">handwash facility at  Ndego HC TAXES INCLUSIVE </t>
  </si>
  <si>
    <t>SANITATION FACILITIES AT NDEGO HC</t>
  </si>
  <si>
    <t>Designation</t>
  </si>
  <si>
    <t xml:space="preserve">QTY </t>
  </si>
  <si>
    <t>Total Price</t>
  </si>
  <si>
    <t xml:space="preserve">Minor rehabilitation of flushing toilets including connection to the piped network and replace all fittings.The work also includes testing &amp; commissioning and all accruals ensuring full functioning upon completion. ( 4 units at Ndego HC). </t>
  </si>
  <si>
    <t>Replacement of flushing toilets including connection to the piped network, replacement of the toilet set and all fittings. The work also includes testing &amp; commissioning and all accruals ensuring full functioning upon completion. (1 unit at Ndego HC)</t>
  </si>
  <si>
    <t>Minor rehabilitation of shower rooms including connection to the piped network and replacement of old broken basins (shower trays) and all fittings.The work also includes testing &amp; commissioning and all accruals ensuring full functioning upon completion. (4 units at Ndego HC)</t>
  </si>
  <si>
    <t xml:space="preserve">SubTotal- provision of sanitation services </t>
  </si>
  <si>
    <t>TOTAL FOR PROVISION OF Sanitation facilitities at Ndego HC  with tax exclusive</t>
  </si>
  <si>
    <t>General total for  provision of sanitation facilitities at Ndego HC  with tax inclusive (RWF)</t>
  </si>
  <si>
    <t>General total for provision of sanitation facilitities at Ndego HC  with tax inclusive (USD)</t>
  </si>
  <si>
    <t>BILL OF QUANTITIES FOR CONSTRUCTION OF LAUNDRY AT NDEGO HC</t>
  </si>
  <si>
    <t>Site installations and dismissal/ transportation of equipments</t>
  </si>
  <si>
    <t xml:space="preserve">Site clearing ,earthworks cut, fill and evacuation or overlay of the surplus soils, including all accruals </t>
  </si>
  <si>
    <t>S/Total1</t>
  </si>
  <si>
    <t>MASONRY AND ELEVATION</t>
  </si>
  <si>
    <t>Base Hardcore (stones pitching) of 30 cm with a filling of 1:10  cement sand mortar mix, saturated with water</t>
  </si>
  <si>
    <t>Floor finishing on the upper side of the hardcore base, and on side pavement  as pavemnet finishing with a rough mortar class B</t>
  </si>
  <si>
    <t>Side pavament Hardcore base of 15cm thickness</t>
  </si>
  <si>
    <t xml:space="preserve">Supply and fix the damp proof course between  the floor and the wall </t>
  </si>
  <si>
    <t>Walls in burnt blick masonry jointed with a mortar of  class D for the entire structure including the inspection manhole chamber</t>
  </si>
  <si>
    <t xml:space="preserve">Reinforced concrete Bassin base slab </t>
  </si>
  <si>
    <t>S/Total 2</t>
  </si>
  <si>
    <t>Supply and fix tiles for Tile finishing on hand washing walls, Bassin base and basins sink vassels( Lavabo) with all accessories+Flexible pipes to fix on basins sink</t>
  </si>
  <si>
    <t>Binders for  tiles fixtures</t>
  </si>
  <si>
    <t>S/Total 4</t>
  </si>
  <si>
    <t>Water connection (1") to the nearby water tank</t>
  </si>
  <si>
    <t>Wasted water evacuation PVC pipe ND 63 PN 10</t>
  </si>
  <si>
    <t xml:space="preserve">Construction of soak pits </t>
  </si>
  <si>
    <t xml:space="preserve">Supply and installation of water tap with high quality in aluminum or chrome or gold with at least nominal flow rate of 1.5m3/h and max admissible pressure of 16 bar (with its accessories and accruals) </t>
  </si>
  <si>
    <t xml:space="preserve">Supply and installation of Galvanized water valve 3/4" with at least nominal flow rate of 1.5m3/h and max admissible pressure of 16 bar in conformity with European standards and ISO 4064 </t>
  </si>
  <si>
    <t xml:space="preserve">Supply and installation of  elbow 1" with at least nominal flow rate of 1.5m3/h and max admissible pressure of 16 bar in conformity with European standards and ISO 4064 </t>
  </si>
  <si>
    <t xml:space="preserve">Supply and installation of Tee reducer 1" to 1/2" with at least nominal flow rate of 1.5m3/h and max admissible pressure of 16 bar in conformity with European standards and ISO 4064 </t>
  </si>
  <si>
    <t xml:space="preserve">Supply and installation of  Unions, nipples and a adapter to galvanized hydrsulic fittings 1" and 3/4" with at least nominal flow rate of 1.5m3/h and max admissible pressure of 16 bar in conformity with European standards and ISO 4064 </t>
  </si>
  <si>
    <t xml:space="preserve">Supply and installation of angle valves (vannes d'equere) 1/2" </t>
  </si>
  <si>
    <t>Hydraulic equipments fixture( installation , testing &amp; commissioning/Plumber)</t>
  </si>
  <si>
    <t>S/Total 5</t>
  </si>
  <si>
    <t xml:space="preserve">SOAK WAY PIT WORKS </t>
  </si>
  <si>
    <t>S/Total 6</t>
  </si>
  <si>
    <t>ONE LAUNDRY AT NDEGO HC</t>
  </si>
  <si>
    <t xml:space="preserve"> 1 laundry (RWF)</t>
  </si>
  <si>
    <t>1 laundry (RWF)</t>
  </si>
  <si>
    <t>SUBTotal for Ndego HC</t>
  </si>
  <si>
    <t>CONNECTION OF NYAKABUNGO HC TO MIGERA-NYAWERA WSS IN KAYONZA DISTRICT</t>
  </si>
  <si>
    <t>HDPE 32 mm PN 16</t>
  </si>
  <si>
    <t>Casing with GS 3'' pipe</t>
  </si>
  <si>
    <t>Construction of one Air vent Chamber  #(1.6×1.6×1.2m)</t>
  </si>
  <si>
    <t>S/total for one chamber</t>
  </si>
  <si>
    <t>Construction of a reservoir of 20 m3 capacity</t>
  </si>
  <si>
    <t>Hardcore (stones pitching) of 30 cm with voids full with cement and sand mortar mix of ratio 1 to 10 respectively, saturated with water</t>
  </si>
  <si>
    <t>Hydraulic reinforced concrete for the base</t>
  </si>
  <si>
    <t>Reinforced concrete for roof slab and beams ,class A</t>
  </si>
  <si>
    <t>Walling with shapened stones, fair face and pointing in joints</t>
  </si>
  <si>
    <t>Coating of the internal face of wall of the tank with 3 hydrafuges water proofing coats</t>
  </si>
  <si>
    <t>Supply and coating the faces of the tank with 3 layers of "Sikalatex" paint</t>
  </si>
  <si>
    <t>Supply and fix damp proof course between  the roof slab, the wall and the beam of support</t>
  </si>
  <si>
    <t>Supply a portable aluminium ladder, the step=25cm and total length = 3 meter.</t>
  </si>
  <si>
    <t>INSPECTION CHAMBER # (2.6×1.7×1m)</t>
  </si>
  <si>
    <t>Supply and Installation of all necessary Hydraulic equipments and fittings including strainer and water meter at every outlet pipe.</t>
  </si>
  <si>
    <t>Supply and installation of all necessary Hydraulic equipments and fittings including strainer and water meter at every outlet pipe.</t>
  </si>
  <si>
    <t>REJECTION WORK # (1.45×1.55×1m)</t>
  </si>
  <si>
    <t xml:space="preserve">Masonry walls in hardcore, with fair face pointed at the joints </t>
  </si>
  <si>
    <t>Coating of walls plaster of 300 kg/m3 cement mixture</t>
  </si>
  <si>
    <t>Soakaway pit 1 m3, full of gravel and hardcore (stones pitching)</t>
  </si>
  <si>
    <t>Connection of the extension to the existing R100</t>
  </si>
  <si>
    <t>Cutting, internal and external patching and repair of the existing reservoir wall including labor, tools and equipment and all accruals required for the connection.</t>
  </si>
  <si>
    <t>Supply and Installation of all necessary Hydraulic equipments and fittings including strainer and water meter at outlet pipe.</t>
  </si>
  <si>
    <t>Construction of Water point with double taps for community</t>
  </si>
  <si>
    <t>Reinforced concrete for roof slab  ,class A</t>
  </si>
  <si>
    <t>walls in bricks masonry jointed with a mortar of  class D</t>
  </si>
  <si>
    <t>Coating of walls with plaster of 300 kg/m3</t>
  </si>
  <si>
    <t xml:space="preserve">Supply and fix the damp proof course between  the roof slab and the wall </t>
  </si>
  <si>
    <t xml:space="preserve">Supply and fix of the metallic cover of 50X50X0.3 cm  </t>
  </si>
  <si>
    <t>S/total for one water point.</t>
  </si>
  <si>
    <t xml:space="preserve">Construction of one water points with 3 taps for NYAKABUNGO HC </t>
  </si>
  <si>
    <t>WATER SUPPLIES FOR NYAKABUNGO HC IN KAYONZA DISTRICT TAX EXLUSIVE</t>
  </si>
  <si>
    <t>WATER SUPPLIES FOR NYAKABUNGO HC IN KAYONZA DISTRICT TAX INLUSIVE</t>
  </si>
  <si>
    <t xml:space="preserve">WASH INTRA-FACILITY INSTALLATION AT NYAKABUNGO HC </t>
  </si>
  <si>
    <t>WASH INTRA-FACILITY INSTALLATION AT NYAKABUNGO HC TAXES EXCLUSIVE</t>
  </si>
  <si>
    <t>WASH INTRA-FACILITY INSTALLATION AT NYAKABUNGO HC TAXES INCLUSIVE</t>
  </si>
  <si>
    <t>CONSTRUCTION OF  NEW HAND-WASHING FACILITY - AT NYAKABUNGO HC</t>
  </si>
  <si>
    <t>Stone masonry retaining wall with reinforced concrete column where necessary (to be defined by engineers)</t>
  </si>
  <si>
    <t>cum</t>
  </si>
  <si>
    <t>S/Total</t>
  </si>
  <si>
    <t xml:space="preserve">Connection manhole (40x40cm mahole with its door trap/Trapillon in metallic cover for water meter and inspection </t>
  </si>
  <si>
    <t>Evacuation manhole (30x30cm mahole with its removable cover for evacuated used waters)</t>
  </si>
  <si>
    <t>Water connection (1") to the nearby water supply network</t>
  </si>
  <si>
    <t>Supply and installation of hydraulic equipment and Fittings including volumetric water meter with at least nominal flow rate of 1.5m3/h and max admissible pressure of 16 bar in conformity with European standards and ISO 4064 including all accruals</t>
  </si>
  <si>
    <t>pc</t>
  </si>
  <si>
    <t xml:space="preserve">Supply and installation of pedal faucet water tap with high quality in aluminum or chrome or gold   with at least nominal flow rate of 1.5m3/h and max admissible pressure of 16 bar (with its accessories and accruals) </t>
  </si>
  <si>
    <t xml:space="preserve">Supply and installation of ankle operated faucet water tap with high quality in aluminum or chrome or gold   with at least nominal flow rate of 1.5m3/h and max admissible pressure of 16 bar (with its accessories and accruals) </t>
  </si>
  <si>
    <t>WELDING AND INSTALLATION OF METALLIC BRANDING</t>
  </si>
  <si>
    <t xml:space="preserve">RHS 40x40x1.5mm thick to hang on a a metallic panel support </t>
  </si>
  <si>
    <t>Plain metallic panel (2.8x80cm) for branding paintings of 1.5mm thick (tole plane) to post for Hygiene behavior change messages</t>
  </si>
  <si>
    <t>TOTAL - FOR ONE(1) HAND WASHING (A)</t>
  </si>
  <si>
    <t xml:space="preserve">Supply and installation of plastic tank, 2m3 </t>
  </si>
  <si>
    <t>TOTAL FOR STORAGE TANK (B)</t>
  </si>
  <si>
    <t xml:space="preserve">TOTAL OF HAND WASH, WATER STORAGE </t>
  </si>
  <si>
    <t>handwash facility at  Nyakabungo HC  TAXES EXCLUSIVE</t>
  </si>
  <si>
    <t>handwash facility at  Nyakabungo HC TAXES INCLUSIVE</t>
  </si>
  <si>
    <t>IMPROVE SANITATION FACILITIES AT NYAKABUNGO HC</t>
  </si>
  <si>
    <t xml:space="preserve">Minor rehabilitation of flushing toilets including connection to the piped network and replace all fittings.The work also includes testing &amp; commissioning and all accruals ensuring full functioning upon completion. (4 units at Nyakabungo HC). </t>
  </si>
  <si>
    <t>Minor rehabilitation of Turkish toilets including connection to the piped network and replace all fittings.The work also includes testing &amp; commissioning and all accruals ensuring full functioning upon completion. 5 units at Nyakabungo HC</t>
  </si>
  <si>
    <t>Extend, rehabilitate and improve water pipe connection to connect athe proposed handwashing basins near pit latrines. The work also includes testing &amp; commissioning and all accruals ensuring full functioning upon completion. (Nyakabungo HC).</t>
  </si>
  <si>
    <t xml:space="preserve">Connection to a piped water network, minor rehabilitation and replacement of floor tiles of existing shower rooms (5 units) including cleaning and restoration of water flow of shower rooms at Nyakabungo HC .The work also includes testing &amp; commissioning and all accruals ensuring full functioning upon completion. </t>
  </si>
  <si>
    <t>TOTAL FOR PROVISION OF Sanitation facilitities at Nyakabungo HC with tax exclusive</t>
  </si>
  <si>
    <t xml:space="preserve">General total for  provision of Sanitation facilitities at Nyakabungo HC  with tax inclusive </t>
  </si>
  <si>
    <t>CONSTRUCTION OF LAUNDRY AT NYAKABUNGO HC</t>
  </si>
  <si>
    <t>TOTAL - FOR ONE LAUNDRY AT NYAKABUNGO HC</t>
  </si>
  <si>
    <t>General total for 1 laundry (RWF)</t>
  </si>
  <si>
    <t>General total for  1 laundry (RWF)</t>
  </si>
  <si>
    <t>Total for Nyakabungo HC</t>
  </si>
  <si>
    <t xml:space="preserve"> NEW HAND-WASHING FACILITY - AT NYAGATARE HC</t>
  </si>
  <si>
    <t>NEW HAND-WASHING FACILITY - AT NYAGATARE HC</t>
  </si>
  <si>
    <t>General total for Nyagatare HC  (ALL TAXES INCLUSIVE)(RWF)</t>
  </si>
  <si>
    <t>CONSTRUCTION OF  NEW HAND-WASHING FACILITY - AT NYAGATARE HC</t>
  </si>
  <si>
    <t>TOTAL FOR STORAGE TANK</t>
  </si>
  <si>
    <t>NEW HAND-WASHING FACILITY - RURAMIRA HC, CYARUBARE HC, KABARONDO HC</t>
  </si>
  <si>
    <t>NEW HAND-WASHING FACILITY AT RURAMIRA HC, CYARUBARE HC, KABARONDO HC TAXES INCLUSIVE</t>
  </si>
  <si>
    <t>GENERAL TOTAL FOR LOT3 (ALL TAXES INCLUSIVE)</t>
  </si>
  <si>
    <t>VIP cubicle latrines at Kageyo HC in Kayonza District</t>
  </si>
  <si>
    <t>VIP cubicle latrines at Kageyo HC in Kayonza District tax exclusive</t>
  </si>
  <si>
    <t>VIP cubicle latrines at Kageyo HC in Kayonza District tax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</si>
</sst>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quot; &quot;* #,##0&quot; &quot;;&quot; &quot;* &quot;(&quot;#,##0&quot;)&quot;;&quot; &quot;* &quot;-&quot;#&quot; &quot;;&quot; &quot;@&quot; &quot;"/>
    <numFmt numFmtId="166" formatCode="&quot; &quot;* #,##0&quot; &quot;;&quot;-&quot;* #,##0&quot; &quot;;&quot; &quot;* &quot;-&quot;#&quot; &quot;;&quot; &quot;@&quot; &quot;"/>
    <numFmt numFmtId="167" formatCode="_(* #,##0_);_(* \(#,##0\);_(* &quot;-&quot;??_);_(@_)"/>
    <numFmt numFmtId="168" formatCode="&quot; &quot;* #,##0.00&quot; &quot;;&quot;-&quot;* #,##0.00&quot; &quot;;&quot; &quot;* &quot;-&quot;#&quot; &quot;;&quot; &quot;@&quot; &quot;"/>
  </numFmts>
  <fonts count="17" x14ac:knownFonts="1">
    <font>
      <sz val="11"/>
      <color theme="1"/>
      <name val="Aptos Narrow"/>
      <family val="2"/>
      <scheme val="minor"/>
    </font>
    <font>
      <sz val="11"/>
      <color theme="1"/>
      <name val="Aptos Narrow"/>
      <family val="2"/>
      <scheme val="minor"/>
    </font>
    <font>
      <sz val="11"/>
      <color rgb="FF000000"/>
      <name val="Gill Sans MT"/>
      <family val="2"/>
    </font>
    <font>
      <b/>
      <sz val="11"/>
      <color rgb="FF000000"/>
      <name val="Arial"/>
      <family val="2"/>
    </font>
    <font>
      <sz val="11"/>
      <color rgb="FF000000"/>
      <name val="Arial"/>
      <family val="2"/>
    </font>
    <font>
      <sz val="10"/>
      <color rgb="FF000000"/>
      <name val="Times New Roman"/>
      <family val="1"/>
    </font>
    <font>
      <sz val="12"/>
      <color rgb="FF000000"/>
      <name val="Times New Roman"/>
      <family val="1"/>
    </font>
    <font>
      <sz val="12"/>
      <color rgb="FF000000"/>
      <name val="Century Gothic"/>
      <family val="2"/>
    </font>
    <font>
      <b/>
      <sz val="10"/>
      <color rgb="FF000000"/>
      <name val="Times New Roman"/>
      <family val="1"/>
    </font>
    <font>
      <b/>
      <sz val="12"/>
      <color rgb="FF000000"/>
      <name val="Gill Sans MT"/>
      <family val="2"/>
    </font>
    <font>
      <vertAlign val="superscript"/>
      <sz val="11"/>
      <color rgb="FF000000"/>
      <name val="Arial"/>
      <family val="2"/>
    </font>
    <font>
      <b/>
      <sz val="12"/>
      <color rgb="FF000000"/>
      <name val="Arial"/>
      <family val="2"/>
    </font>
    <font>
      <sz val="12"/>
      <color rgb="FF000000"/>
      <name val="Arial"/>
      <family val="2"/>
    </font>
    <font>
      <sz val="10"/>
      <color rgb="FF000000"/>
      <name val="Arial"/>
      <family val="2"/>
    </font>
    <font>
      <b/>
      <sz val="10"/>
      <color rgb="FF000000"/>
      <name val="Arial"/>
      <family val="2"/>
    </font>
    <font>
      <b/>
      <sz val="14"/>
      <color rgb="FF000000"/>
      <name val="Arial"/>
      <family val="2"/>
    </font>
    <font>
      <sz val="11"/>
      <color rgb="FF000000"/>
      <name val="Aptos Narrow"/>
      <family val="2"/>
    </font>
  </fonts>
  <fills count="13">
    <fill>
      <patternFill patternType="none"/>
    </fill>
    <fill>
      <patternFill patternType="gray125"/>
    </fill>
    <fill>
      <patternFill patternType="solid">
        <fgColor rgb="FFFFFFFF"/>
        <bgColor rgb="FFFFFFFF"/>
      </patternFill>
    </fill>
    <fill>
      <patternFill patternType="solid">
        <fgColor rgb="FFB5E6A2"/>
        <bgColor rgb="FFB5E6A2"/>
      </patternFill>
    </fill>
    <fill>
      <patternFill patternType="solid">
        <fgColor theme="0"/>
        <bgColor rgb="FFC0504D"/>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95B3D7"/>
      </patternFill>
    </fill>
    <fill>
      <patternFill patternType="solid">
        <fgColor theme="0"/>
        <bgColor rgb="FFD9D9D9"/>
      </patternFill>
    </fill>
    <fill>
      <patternFill patternType="solid">
        <fgColor theme="0"/>
        <bgColor rgb="FFCCC0DA"/>
      </patternFill>
    </fill>
    <fill>
      <patternFill patternType="solid">
        <fgColor theme="0"/>
        <bgColor rgb="FFC5D9F1"/>
      </patternFill>
    </fill>
    <fill>
      <patternFill patternType="solid">
        <fgColor theme="0"/>
        <bgColor rgb="FFBFBFBF"/>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8" fontId="16" fillId="0" borderId="0" applyFont="0" applyFill="0" applyBorder="0" applyAlignment="0" applyProtection="0"/>
  </cellStyleXfs>
  <cellXfs count="228">
    <xf numFmtId="0" fontId="0" fillId="0" borderId="0" xfId="0"/>
    <xf numFmtId="165" fontId="4" fillId="5" borderId="1" xfId="1" applyNumberFormat="1" applyFont="1" applyFill="1" applyBorder="1" applyAlignment="1" applyProtection="1">
      <alignment horizontal="left" vertical="top"/>
      <protection locked="0"/>
    </xf>
    <xf numFmtId="49" fontId="4" fillId="6" borderId="1" xfId="0" applyNumberFormat="1" applyFont="1" applyFill="1" applyBorder="1" applyAlignment="1" applyProtection="1">
      <alignment horizontal="left" vertical="top"/>
      <protection locked="0"/>
    </xf>
    <xf numFmtId="165" fontId="4" fillId="6" borderId="1" xfId="1" applyNumberFormat="1" applyFont="1" applyFill="1" applyBorder="1" applyAlignment="1" applyProtection="1">
      <alignment horizontal="left" vertical="top"/>
      <protection locked="0"/>
    </xf>
    <xf numFmtId="165" fontId="13" fillId="5" borderId="1" xfId="1" applyNumberFormat="1" applyFont="1" applyFill="1" applyBorder="1" applyAlignment="1" applyProtection="1">
      <alignment horizontal="left" vertical="top" wrapText="1"/>
      <protection locked="0"/>
    </xf>
    <xf numFmtId="165" fontId="14" fillId="5" borderId="1" xfId="1" applyNumberFormat="1" applyFont="1" applyFill="1" applyBorder="1" applyAlignment="1" applyProtection="1">
      <alignment horizontal="left" vertical="top" wrapText="1"/>
      <protection locked="0"/>
    </xf>
    <xf numFmtId="165" fontId="4" fillId="5" borderId="1" xfId="1" applyNumberFormat="1" applyFont="1" applyFill="1" applyBorder="1" applyAlignment="1" applyProtection="1">
      <alignment horizontal="left" vertical="top" wrapText="1"/>
      <protection locked="0"/>
    </xf>
    <xf numFmtId="165" fontId="4" fillId="5" borderId="8" xfId="1" applyNumberFormat="1" applyFont="1" applyFill="1" applyBorder="1" applyAlignment="1" applyProtection="1">
      <alignment horizontal="left" vertical="top"/>
      <protection locked="0"/>
    </xf>
    <xf numFmtId="166" fontId="15" fillId="3" borderId="6" xfId="1" applyNumberFormat="1" applyFont="1" applyFill="1" applyBorder="1" applyAlignment="1" applyProtection="1">
      <alignment horizontal="left" vertical="top" wrapText="1"/>
      <protection locked="0"/>
    </xf>
    <xf numFmtId="0" fontId="3" fillId="6" borderId="6" xfId="0" applyFont="1" applyFill="1" applyBorder="1" applyAlignment="1" applyProtection="1">
      <alignment horizontal="left" vertical="top" wrapText="1"/>
      <protection locked="0"/>
    </xf>
    <xf numFmtId="0" fontId="3" fillId="6" borderId="6" xfId="0" applyFont="1" applyFill="1" applyBorder="1" applyAlignment="1" applyProtection="1">
      <alignment horizontal="left" vertical="top"/>
      <protection locked="0"/>
    </xf>
    <xf numFmtId="3" fontId="4" fillId="0" borderId="1" xfId="0" applyNumberFormat="1" applyFont="1" applyBorder="1" applyAlignment="1" applyProtection="1">
      <alignment horizontal="left" vertical="top"/>
      <protection locked="0"/>
    </xf>
    <xf numFmtId="0" fontId="4" fillId="5" borderId="1" xfId="0" applyFont="1" applyFill="1" applyBorder="1" applyAlignment="1" applyProtection="1">
      <alignment horizontal="left" vertical="top"/>
      <protection locked="0"/>
    </xf>
    <xf numFmtId="3" fontId="4" fillId="5" borderId="1" xfId="0" applyNumberFormat="1" applyFont="1" applyFill="1" applyBorder="1" applyAlignment="1" applyProtection="1">
      <alignment horizontal="left" vertical="top"/>
      <protection locked="0"/>
    </xf>
    <xf numFmtId="0" fontId="3" fillId="4" borderId="7"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protection locked="0"/>
    </xf>
    <xf numFmtId="164" fontId="3" fillId="4" borderId="7" xfId="1" applyFont="1" applyFill="1" applyBorder="1" applyAlignment="1" applyProtection="1">
      <alignment horizontal="left" vertical="top"/>
      <protection locked="0"/>
    </xf>
    <xf numFmtId="164" fontId="3" fillId="4" borderId="1" xfId="1" applyFont="1" applyFill="1" applyBorder="1" applyAlignment="1" applyProtection="1">
      <alignment horizontal="left" vertical="top"/>
      <protection locked="0"/>
    </xf>
    <xf numFmtId="3" fontId="12" fillId="7" borderId="1" xfId="0" applyNumberFormat="1" applyFont="1" applyFill="1" applyBorder="1" applyAlignment="1" applyProtection="1">
      <alignment horizontal="left" vertical="top"/>
      <protection locked="0"/>
    </xf>
    <xf numFmtId="164" fontId="3" fillId="4" borderId="8" xfId="1" applyFont="1" applyFill="1" applyBorder="1" applyAlignment="1" applyProtection="1">
      <alignment horizontal="left" vertical="top"/>
      <protection locked="0"/>
    </xf>
    <xf numFmtId="164" fontId="3" fillId="4" borderId="14" xfId="1" applyFont="1" applyFill="1" applyBorder="1" applyAlignment="1" applyProtection="1">
      <alignment horizontal="left" vertical="top"/>
      <protection locked="0"/>
    </xf>
    <xf numFmtId="0" fontId="11" fillId="5" borderId="14" xfId="0" applyFont="1" applyFill="1" applyBorder="1" applyAlignment="1" applyProtection="1">
      <alignment horizontal="left" vertical="top"/>
      <protection locked="0"/>
    </xf>
    <xf numFmtId="0" fontId="4" fillId="5" borderId="14" xfId="0" applyFont="1" applyFill="1" applyBorder="1" applyAlignment="1" applyProtection="1">
      <alignment horizontal="left" vertical="top"/>
      <protection locked="0"/>
    </xf>
    <xf numFmtId="0" fontId="11" fillId="5" borderId="5"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protection locked="0"/>
    </xf>
    <xf numFmtId="164" fontId="11" fillId="5" borderId="5" xfId="1" applyFont="1" applyFill="1" applyBorder="1" applyAlignment="1" applyProtection="1">
      <alignment horizontal="left" vertical="top"/>
      <protection locked="0"/>
    </xf>
    <xf numFmtId="0" fontId="3" fillId="8" borderId="6" xfId="0" applyFont="1" applyFill="1" applyBorder="1" applyAlignment="1" applyProtection="1">
      <alignment horizontal="left" vertical="top" wrapText="1"/>
      <protection locked="0"/>
    </xf>
    <xf numFmtId="3" fontId="4" fillId="5" borderId="1" xfId="0" applyNumberFormat="1" applyFont="1" applyFill="1" applyBorder="1" applyAlignment="1" applyProtection="1">
      <alignment horizontal="left" vertical="top" wrapText="1"/>
      <protection locked="0"/>
    </xf>
    <xf numFmtId="3" fontId="4" fillId="5" borderId="6" xfId="0" applyNumberFormat="1"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165" fontId="11" fillId="5" borderId="5" xfId="0" applyNumberFormat="1" applyFont="1" applyFill="1" applyBorder="1" applyAlignment="1" applyProtection="1">
      <alignment horizontal="left" vertical="top"/>
      <protection locked="0"/>
    </xf>
    <xf numFmtId="0" fontId="3" fillId="9" borderId="6"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1" borderId="6" xfId="0" applyFont="1" applyFill="1" applyBorder="1" applyAlignment="1" applyProtection="1">
      <alignment horizontal="left" vertical="top" wrapText="1"/>
      <protection locked="0"/>
    </xf>
    <xf numFmtId="0" fontId="3" fillId="12" borderId="6" xfId="0" applyFont="1" applyFill="1" applyBorder="1" applyAlignment="1" applyProtection="1">
      <alignment horizontal="left" vertical="top" wrapText="1"/>
      <protection locked="0"/>
    </xf>
    <xf numFmtId="0" fontId="11" fillId="5" borderId="1" xfId="0" applyFont="1" applyFill="1" applyBorder="1" applyAlignment="1" applyProtection="1">
      <alignment horizontal="left" vertical="top"/>
      <protection locked="0"/>
    </xf>
    <xf numFmtId="0" fontId="3" fillId="4" borderId="4" xfId="0" applyFont="1" applyFill="1" applyBorder="1" applyAlignment="1" applyProtection="1">
      <alignment horizontal="left" vertical="top" wrapText="1"/>
      <protection locked="0"/>
    </xf>
    <xf numFmtId="166" fontId="11" fillId="3" borderId="6" xfId="1" applyNumberFormat="1" applyFont="1" applyFill="1" applyBorder="1" applyAlignment="1" applyProtection="1">
      <alignment horizontal="left" vertical="top"/>
      <protection locked="0"/>
    </xf>
    <xf numFmtId="3" fontId="3" fillId="6" borderId="1" xfId="0" applyNumberFormat="1" applyFont="1" applyFill="1" applyBorder="1" applyAlignment="1" applyProtection="1">
      <alignment horizontal="left" vertical="top"/>
      <protection locked="0"/>
    </xf>
    <xf numFmtId="0" fontId="4" fillId="5" borderId="5" xfId="0" applyFont="1" applyFill="1" applyBorder="1" applyAlignment="1" applyProtection="1">
      <alignment horizontal="left" vertical="top"/>
      <protection locked="0"/>
    </xf>
    <xf numFmtId="0" fontId="3" fillId="5" borderId="4"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protection locked="0"/>
    </xf>
    <xf numFmtId="166" fontId="15" fillId="3" borderId="6" xfId="1" applyNumberFormat="1"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protection locked="0"/>
    </xf>
    <xf numFmtId="166" fontId="3" fillId="3" borderId="6" xfId="1" applyNumberFormat="1" applyFont="1" applyFill="1" applyBorder="1" applyAlignment="1" applyProtection="1">
      <alignment horizontal="left" vertical="top"/>
    </xf>
    <xf numFmtId="166" fontId="11" fillId="3" borderId="6" xfId="1" applyNumberFormat="1" applyFont="1" applyFill="1" applyBorder="1" applyAlignment="1" applyProtection="1">
      <alignment horizontal="left" vertical="top" wrapText="1"/>
    </xf>
    <xf numFmtId="0" fontId="3" fillId="6" borderId="6" xfId="0" applyFont="1" applyFill="1" applyBorder="1" applyAlignment="1">
      <alignment horizontal="left" vertical="top" wrapText="1"/>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3" fillId="4" borderId="7" xfId="0" applyFont="1" applyFill="1" applyBorder="1" applyAlignment="1">
      <alignment horizontal="left" vertical="top" wrapText="1"/>
    </xf>
    <xf numFmtId="49" fontId="3"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164" fontId="3" fillId="4" borderId="7" xfId="1" applyFont="1" applyFill="1" applyBorder="1" applyAlignment="1" applyProtection="1">
      <alignment horizontal="left" vertical="top" wrapText="1"/>
    </xf>
    <xf numFmtId="49" fontId="3" fillId="6" borderId="1" xfId="0" applyNumberFormat="1" applyFont="1" applyFill="1" applyBorder="1" applyAlignment="1">
      <alignment horizontal="left" vertical="top" wrapText="1"/>
    </xf>
    <xf numFmtId="49" fontId="4" fillId="7" borderId="1" xfId="0" applyNumberFormat="1" applyFont="1" applyFill="1" applyBorder="1" applyAlignment="1">
      <alignment horizontal="left" vertical="top" wrapText="1"/>
    </xf>
    <xf numFmtId="164" fontId="3" fillId="4" borderId="1" xfId="1" applyFont="1" applyFill="1" applyBorder="1" applyAlignment="1" applyProtection="1">
      <alignment vertical="top" wrapText="1"/>
    </xf>
    <xf numFmtId="0" fontId="11" fillId="7" borderId="2" xfId="0" applyFont="1" applyFill="1" applyBorder="1" applyAlignment="1">
      <alignment horizontal="left" vertical="top" wrapText="1"/>
    </xf>
    <xf numFmtId="49" fontId="13" fillId="5" borderId="1" xfId="0" applyNumberFormat="1" applyFont="1" applyFill="1" applyBorder="1" applyAlignment="1">
      <alignment horizontal="left" vertical="top" wrapText="1"/>
    </xf>
    <xf numFmtId="49" fontId="14" fillId="5" borderId="1" xfId="0" applyNumberFormat="1" applyFont="1" applyFill="1" applyBorder="1" applyAlignment="1">
      <alignment horizontal="left" vertical="top" wrapText="1"/>
    </xf>
    <xf numFmtId="164" fontId="3" fillId="4" borderId="1" xfId="1" applyFont="1" applyFill="1" applyBorder="1" applyAlignment="1" applyProtection="1">
      <alignment horizontal="left" vertical="top" wrapText="1"/>
    </xf>
    <xf numFmtId="167" fontId="3" fillId="4" borderId="8" xfId="1" applyNumberFormat="1" applyFont="1" applyFill="1" applyBorder="1" applyAlignment="1" applyProtection="1">
      <alignment vertical="top" wrapText="1"/>
    </xf>
    <xf numFmtId="164" fontId="3" fillId="4" borderId="14" xfId="1" applyFont="1" applyFill="1" applyBorder="1" applyAlignment="1" applyProtection="1">
      <alignment horizontal="left" vertical="top" wrapText="1"/>
    </xf>
    <xf numFmtId="0" fontId="11" fillId="5" borderId="14" xfId="0" applyFont="1" applyFill="1" applyBorder="1" applyAlignment="1">
      <alignment horizontal="left" vertical="top" wrapText="1"/>
    </xf>
    <xf numFmtId="0" fontId="11" fillId="5" borderId="5" xfId="0" applyFont="1" applyFill="1" applyBorder="1" applyAlignment="1">
      <alignment horizontal="left" vertical="top" wrapText="1"/>
    </xf>
    <xf numFmtId="0" fontId="3" fillId="8" borderId="6" xfId="0" applyFont="1" applyFill="1" applyBorder="1" applyAlignment="1">
      <alignment horizontal="left" vertical="top" wrapText="1"/>
    </xf>
    <xf numFmtId="0" fontId="4" fillId="5" borderId="6" xfId="0" applyFont="1" applyFill="1" applyBorder="1" applyAlignment="1">
      <alignment horizontal="left" vertical="top" wrapText="1"/>
    </xf>
    <xf numFmtId="0" fontId="3" fillId="4" borderId="1" xfId="0" applyFont="1" applyFill="1" applyBorder="1" applyAlignment="1">
      <alignment horizontal="left" vertical="top" wrapText="1"/>
    </xf>
    <xf numFmtId="0" fontId="4" fillId="2" borderId="1" xfId="0" applyFont="1" applyFill="1" applyBorder="1" applyAlignment="1">
      <alignment horizontal="left" vertical="top"/>
    </xf>
    <xf numFmtId="0" fontId="3" fillId="9" borderId="6" xfId="0" applyFont="1" applyFill="1" applyBorder="1" applyAlignment="1">
      <alignment horizontal="left" vertical="top" wrapText="1"/>
    </xf>
    <xf numFmtId="0" fontId="3" fillId="10" borderId="6" xfId="0" applyFont="1" applyFill="1" applyBorder="1" applyAlignment="1">
      <alignment horizontal="left" vertical="top" wrapText="1"/>
    </xf>
    <xf numFmtId="0" fontId="3" fillId="11" borderId="6" xfId="0" applyFont="1" applyFill="1" applyBorder="1" applyAlignment="1">
      <alignment horizontal="left" vertical="top" wrapText="1"/>
    </xf>
    <xf numFmtId="0" fontId="3" fillId="12" borderId="6" xfId="0" applyFont="1" applyFill="1" applyBorder="1" applyAlignment="1">
      <alignment horizontal="left" vertical="top" wrapText="1"/>
    </xf>
    <xf numFmtId="0" fontId="11" fillId="5" borderId="1" xfId="0" applyFont="1" applyFill="1" applyBorder="1" applyAlignment="1">
      <alignment horizontal="left" vertical="top" wrapText="1"/>
    </xf>
    <xf numFmtId="0" fontId="3" fillId="6" borderId="5" xfId="0" applyFont="1" applyFill="1" applyBorder="1" applyAlignment="1">
      <alignment horizontal="left" vertical="top"/>
    </xf>
    <xf numFmtId="49" fontId="4" fillId="5" borderId="8" xfId="0" applyNumberFormat="1" applyFont="1" applyFill="1" applyBorder="1" applyAlignment="1">
      <alignment horizontal="left" vertical="top" wrapText="1"/>
    </xf>
    <xf numFmtId="0" fontId="3" fillId="4" borderId="2" xfId="0" applyFont="1" applyFill="1" applyBorder="1" applyAlignment="1">
      <alignment horizontal="left" vertical="top" wrapText="1"/>
    </xf>
    <xf numFmtId="165" fontId="11" fillId="5" borderId="5" xfId="0" applyNumberFormat="1" applyFont="1" applyFill="1" applyBorder="1" applyAlignment="1">
      <alignment horizontal="left" vertical="top"/>
    </xf>
    <xf numFmtId="166" fontId="11" fillId="3" borderId="6" xfId="1" applyNumberFormat="1" applyFont="1" applyFill="1" applyBorder="1" applyAlignment="1" applyProtection="1">
      <alignment horizontal="left" vertical="top"/>
    </xf>
    <xf numFmtId="49" fontId="4" fillId="6" borderId="1" xfId="0" applyNumberFormat="1" applyFont="1" applyFill="1" applyBorder="1" applyAlignment="1">
      <alignment horizontal="left" vertical="top" wrapText="1"/>
    </xf>
    <xf numFmtId="0" fontId="3" fillId="6" borderId="2" xfId="0" applyFont="1" applyFill="1" applyBorder="1" applyAlignment="1">
      <alignment horizontal="left" vertical="top" wrapText="1"/>
    </xf>
    <xf numFmtId="0" fontId="4" fillId="5" borderId="10" xfId="0" applyFont="1" applyFill="1" applyBorder="1" applyAlignment="1">
      <alignment horizontal="left" vertical="top" wrapText="1"/>
    </xf>
    <xf numFmtId="164" fontId="11" fillId="5" borderId="5" xfId="1" applyFont="1" applyFill="1" applyBorder="1" applyAlignment="1" applyProtection="1">
      <alignment horizontal="left" vertical="top"/>
    </xf>
    <xf numFmtId="0" fontId="4" fillId="5" borderId="5" xfId="0" applyFont="1" applyFill="1" applyBorder="1" applyAlignment="1">
      <alignment horizontal="left" vertical="top" wrapText="1"/>
    </xf>
    <xf numFmtId="0" fontId="3" fillId="5" borderId="4" xfId="0" applyFont="1" applyFill="1" applyBorder="1" applyAlignment="1">
      <alignment horizontal="left" vertical="top" wrapText="1"/>
    </xf>
    <xf numFmtId="0" fontId="11" fillId="3" borderId="1" xfId="0" applyFont="1" applyFill="1" applyBorder="1" applyAlignment="1">
      <alignment horizontal="left" vertical="top"/>
    </xf>
    <xf numFmtId="0" fontId="3" fillId="5" borderId="5" xfId="0" applyFont="1" applyFill="1" applyBorder="1" applyAlignment="1">
      <alignment horizontal="left" vertical="top" wrapText="1"/>
    </xf>
    <xf numFmtId="0" fontId="3" fillId="5" borderId="1" xfId="0" applyFont="1" applyFill="1" applyBorder="1" applyAlignment="1">
      <alignment horizontal="left" vertical="top" wrapText="1"/>
    </xf>
    <xf numFmtId="166" fontId="15" fillId="3" borderId="6" xfId="1" applyNumberFormat="1" applyFont="1" applyFill="1" applyBorder="1" applyAlignment="1" applyProtection="1">
      <alignment horizontal="left" vertical="top" wrapText="1"/>
    </xf>
    <xf numFmtId="166" fontId="15" fillId="3" borderId="6" xfId="1" applyNumberFormat="1" applyFont="1" applyFill="1" applyBorder="1" applyAlignment="1" applyProtection="1">
      <alignment horizontal="left" vertical="top"/>
    </xf>
    <xf numFmtId="0" fontId="4" fillId="0" borderId="0" xfId="0" applyFont="1" applyAlignment="1">
      <alignment horizontal="left" vertical="top" wrapText="1"/>
    </xf>
    <xf numFmtId="164" fontId="15" fillId="3" borderId="6" xfId="1" applyFont="1" applyFill="1" applyBorder="1" applyAlignment="1" applyProtection="1">
      <alignment vertical="top" wrapText="1"/>
    </xf>
    <xf numFmtId="164" fontId="11" fillId="3" borderId="6" xfId="1" applyFont="1" applyFill="1" applyBorder="1" applyAlignment="1" applyProtection="1">
      <alignment vertical="top" wrapText="1"/>
    </xf>
    <xf numFmtId="0" fontId="3" fillId="6" borderId="6" xfId="0" applyFont="1" applyFill="1" applyBorder="1" applyAlignment="1">
      <alignment horizontal="left" vertical="top"/>
    </xf>
    <xf numFmtId="164" fontId="3" fillId="6" borderId="6" xfId="1" applyFont="1" applyFill="1" applyBorder="1" applyAlignment="1" applyProtection="1">
      <alignment vertical="top"/>
    </xf>
    <xf numFmtId="164" fontId="3" fillId="6" borderId="6" xfId="1" applyFont="1" applyFill="1" applyBorder="1" applyAlignment="1" applyProtection="1">
      <alignment horizontal="left" vertical="top"/>
    </xf>
    <xf numFmtId="0" fontId="4" fillId="0" borderId="1" xfId="0" applyFont="1" applyBorder="1" applyAlignment="1">
      <alignment horizontal="left" vertical="top"/>
    </xf>
    <xf numFmtId="164" fontId="4" fillId="0" borderId="1" xfId="1" applyFont="1" applyBorder="1" applyAlignment="1" applyProtection="1">
      <alignment vertical="top"/>
    </xf>
    <xf numFmtId="164" fontId="4" fillId="0" borderId="1" xfId="1" applyFont="1" applyBorder="1" applyAlignment="1" applyProtection="1">
      <alignment horizontal="left" vertical="top"/>
    </xf>
    <xf numFmtId="0" fontId="4" fillId="5" borderId="1" xfId="0" applyFont="1" applyFill="1" applyBorder="1" applyAlignment="1">
      <alignment horizontal="left" vertical="top"/>
    </xf>
    <xf numFmtId="164" fontId="4" fillId="5" borderId="1" xfId="1" applyFont="1" applyFill="1" applyBorder="1" applyAlignment="1" applyProtection="1">
      <alignment vertical="top"/>
    </xf>
    <xf numFmtId="164" fontId="4" fillId="5" borderId="1" xfId="1" applyFont="1" applyFill="1" applyBorder="1" applyAlignment="1" applyProtection="1">
      <alignment horizontal="left" vertical="top"/>
    </xf>
    <xf numFmtId="0" fontId="3" fillId="4" borderId="7" xfId="0" applyFont="1" applyFill="1" applyBorder="1" applyAlignment="1">
      <alignment horizontal="left" vertical="top"/>
    </xf>
    <xf numFmtId="164" fontId="3" fillId="4" borderId="7" xfId="1" applyFont="1" applyFill="1" applyBorder="1" applyAlignment="1" applyProtection="1">
      <alignment vertical="top"/>
    </xf>
    <xf numFmtId="164" fontId="3" fillId="4" borderId="7" xfId="1" applyFont="1" applyFill="1" applyBorder="1" applyAlignment="1" applyProtection="1">
      <alignment horizontal="left" vertical="top"/>
    </xf>
    <xf numFmtId="49" fontId="4" fillId="5" borderId="1" xfId="0" applyNumberFormat="1" applyFont="1" applyFill="1" applyBorder="1" applyAlignment="1">
      <alignment horizontal="left" vertical="top"/>
    </xf>
    <xf numFmtId="165" fontId="4" fillId="5" borderId="1" xfId="1" applyNumberFormat="1" applyFont="1" applyFill="1" applyBorder="1" applyAlignment="1" applyProtection="1">
      <alignment horizontal="left" vertical="top"/>
    </xf>
    <xf numFmtId="49" fontId="4" fillId="6" borderId="1" xfId="0" applyNumberFormat="1" applyFont="1" applyFill="1" applyBorder="1" applyAlignment="1">
      <alignment horizontal="left" vertical="top"/>
    </xf>
    <xf numFmtId="164" fontId="4" fillId="6" borderId="1" xfId="1" applyFont="1" applyFill="1" applyBorder="1" applyAlignment="1" applyProtection="1">
      <alignment vertical="top"/>
    </xf>
    <xf numFmtId="165" fontId="4" fillId="6" borderId="1" xfId="1" applyNumberFormat="1" applyFont="1" applyFill="1" applyBorder="1" applyAlignment="1" applyProtection="1">
      <alignment horizontal="left" vertical="top"/>
    </xf>
    <xf numFmtId="164" fontId="4" fillId="6" borderId="1" xfId="1" applyFont="1" applyFill="1" applyBorder="1" applyAlignment="1" applyProtection="1">
      <alignment horizontal="left" vertical="top"/>
    </xf>
    <xf numFmtId="164" fontId="3" fillId="4" borderId="1" xfId="1" applyFont="1" applyFill="1" applyBorder="1" applyAlignment="1" applyProtection="1">
      <alignment horizontal="left" vertical="top"/>
    </xf>
    <xf numFmtId="164" fontId="3" fillId="4" borderId="1" xfId="1" applyFont="1" applyFill="1" applyBorder="1" applyAlignment="1" applyProtection="1">
      <alignment vertical="top"/>
    </xf>
    <xf numFmtId="0" fontId="12" fillId="7" borderId="1" xfId="0" applyFont="1" applyFill="1" applyBorder="1" applyAlignment="1">
      <alignment horizontal="left" vertical="top"/>
    </xf>
    <xf numFmtId="164" fontId="12" fillId="7" borderId="1" xfId="1" applyFont="1" applyFill="1" applyBorder="1" applyAlignment="1" applyProtection="1">
      <alignment vertical="top"/>
    </xf>
    <xf numFmtId="3" fontId="12" fillId="7" borderId="1" xfId="0" applyNumberFormat="1" applyFont="1" applyFill="1" applyBorder="1" applyAlignment="1">
      <alignment horizontal="left" vertical="top"/>
    </xf>
    <xf numFmtId="164" fontId="13" fillId="5" borderId="1" xfId="1" applyFont="1" applyFill="1" applyBorder="1" applyAlignment="1" applyProtection="1">
      <alignment vertical="top" wrapText="1"/>
    </xf>
    <xf numFmtId="165" fontId="13" fillId="5" borderId="1" xfId="1" applyNumberFormat="1" applyFont="1" applyFill="1" applyBorder="1" applyAlignment="1" applyProtection="1">
      <alignment horizontal="left" vertical="top" wrapText="1"/>
    </xf>
    <xf numFmtId="164" fontId="14" fillId="5" borderId="1" xfId="1" applyFont="1" applyFill="1" applyBorder="1" applyAlignment="1" applyProtection="1">
      <alignment vertical="top" wrapText="1"/>
    </xf>
    <xf numFmtId="165" fontId="14" fillId="5" borderId="1" xfId="1" applyNumberFormat="1" applyFont="1" applyFill="1" applyBorder="1" applyAlignment="1" applyProtection="1">
      <alignment horizontal="left" vertical="top" wrapText="1"/>
    </xf>
    <xf numFmtId="164" fontId="4" fillId="5" borderId="1" xfId="1" applyFont="1" applyFill="1" applyBorder="1" applyAlignment="1" applyProtection="1">
      <alignment vertical="top" wrapText="1"/>
    </xf>
    <xf numFmtId="165" fontId="4" fillId="5" borderId="1" xfId="1" applyNumberFormat="1" applyFont="1" applyFill="1" applyBorder="1" applyAlignment="1" applyProtection="1">
      <alignment horizontal="left" vertical="top" wrapText="1"/>
    </xf>
    <xf numFmtId="164" fontId="3" fillId="4" borderId="8" xfId="1" applyFont="1" applyFill="1" applyBorder="1" applyAlignment="1" applyProtection="1">
      <alignment horizontal="left" vertical="top" wrapText="1"/>
    </xf>
    <xf numFmtId="164" fontId="3" fillId="4" borderId="8" xfId="1" applyFont="1" applyFill="1" applyBorder="1" applyAlignment="1" applyProtection="1">
      <alignment horizontal="left" vertical="top"/>
    </xf>
    <xf numFmtId="164" fontId="3" fillId="4" borderId="8" xfId="1" applyFont="1" applyFill="1" applyBorder="1" applyAlignment="1" applyProtection="1">
      <alignment vertical="top"/>
    </xf>
    <xf numFmtId="164" fontId="3" fillId="4" borderId="14" xfId="1" applyFont="1" applyFill="1" applyBorder="1" applyAlignment="1" applyProtection="1">
      <alignment horizontal="left" vertical="top"/>
    </xf>
    <xf numFmtId="164" fontId="3" fillId="4" borderId="14" xfId="1" applyFont="1" applyFill="1" applyBorder="1" applyAlignment="1" applyProtection="1">
      <alignment vertical="top"/>
    </xf>
    <xf numFmtId="0" fontId="11" fillId="5" borderId="14" xfId="0" applyFont="1" applyFill="1" applyBorder="1" applyAlignment="1">
      <alignment horizontal="left" vertical="top"/>
    </xf>
    <xf numFmtId="164" fontId="11" fillId="5" borderId="14" xfId="1" applyFont="1" applyFill="1" applyBorder="1" applyAlignment="1" applyProtection="1">
      <alignment vertical="top"/>
    </xf>
    <xf numFmtId="164" fontId="11" fillId="5" borderId="14" xfId="1" applyFont="1" applyFill="1" applyBorder="1" applyAlignment="1" applyProtection="1">
      <alignment horizontal="left" vertical="top"/>
    </xf>
    <xf numFmtId="0" fontId="4" fillId="5" borderId="14" xfId="0" applyFont="1" applyFill="1" applyBorder="1" applyAlignment="1">
      <alignment horizontal="left" vertical="top"/>
    </xf>
    <xf numFmtId="164" fontId="4" fillId="5" borderId="14" xfId="1" applyFont="1" applyFill="1" applyBorder="1" applyAlignment="1" applyProtection="1">
      <alignment vertical="top"/>
    </xf>
    <xf numFmtId="167" fontId="11" fillId="5" borderId="14" xfId="1" applyNumberFormat="1" applyFont="1" applyFill="1" applyBorder="1" applyAlignment="1" applyProtection="1">
      <alignment horizontal="left" vertical="top" wrapText="1"/>
    </xf>
    <xf numFmtId="0" fontId="11" fillId="5" borderId="5" xfId="0" applyFont="1" applyFill="1" applyBorder="1" applyAlignment="1">
      <alignment horizontal="left" vertical="top"/>
    </xf>
    <xf numFmtId="164" fontId="11" fillId="5" borderId="5" xfId="1" applyFont="1" applyFill="1" applyBorder="1" applyAlignment="1" applyProtection="1">
      <alignment vertical="top"/>
    </xf>
    <xf numFmtId="164" fontId="3" fillId="8" borderId="6" xfId="1" applyFont="1" applyFill="1" applyBorder="1" applyAlignment="1" applyProtection="1">
      <alignment vertical="top" wrapText="1"/>
    </xf>
    <xf numFmtId="164" fontId="4" fillId="5" borderId="1" xfId="1" applyFont="1" applyFill="1" applyBorder="1" applyAlignment="1" applyProtection="1">
      <alignment horizontal="left" vertical="top" wrapText="1"/>
    </xf>
    <xf numFmtId="164" fontId="3" fillId="4" borderId="7" xfId="1" applyFont="1" applyFill="1" applyBorder="1" applyAlignment="1" applyProtection="1">
      <alignment vertical="top" wrapText="1"/>
    </xf>
    <xf numFmtId="3" fontId="3" fillId="4" borderId="7" xfId="0" applyNumberFormat="1" applyFont="1" applyFill="1" applyBorder="1" applyAlignment="1">
      <alignment horizontal="left" vertical="top" wrapText="1"/>
    </xf>
    <xf numFmtId="164" fontId="4" fillId="5" borderId="6" xfId="1" applyFont="1" applyFill="1" applyBorder="1" applyAlignment="1" applyProtection="1">
      <alignment vertical="top" wrapText="1"/>
    </xf>
    <xf numFmtId="3" fontId="4" fillId="5" borderId="6" xfId="0" applyNumberFormat="1" applyFont="1" applyFill="1" applyBorder="1" applyAlignment="1">
      <alignment horizontal="left" vertical="top" wrapText="1"/>
    </xf>
    <xf numFmtId="3" fontId="3" fillId="4" borderId="1" xfId="0" applyNumberFormat="1" applyFont="1" applyFill="1" applyBorder="1" applyAlignment="1">
      <alignment horizontal="left" vertical="top" wrapText="1"/>
    </xf>
    <xf numFmtId="164" fontId="11" fillId="5" borderId="5" xfId="1" applyFont="1" applyFill="1" applyBorder="1" applyAlignment="1" applyProtection="1">
      <alignment vertical="top" wrapText="1"/>
    </xf>
    <xf numFmtId="167" fontId="11" fillId="5" borderId="5" xfId="1" applyNumberFormat="1" applyFont="1" applyFill="1" applyBorder="1" applyAlignment="1" applyProtection="1">
      <alignment horizontal="left" vertical="top" wrapText="1"/>
    </xf>
    <xf numFmtId="164" fontId="3" fillId="9" borderId="6" xfId="1" applyFont="1" applyFill="1" applyBorder="1" applyAlignment="1" applyProtection="1">
      <alignment vertical="top" wrapText="1"/>
    </xf>
    <xf numFmtId="164" fontId="3" fillId="10" borderId="6" xfId="1" applyFont="1" applyFill="1" applyBorder="1" applyAlignment="1" applyProtection="1">
      <alignment vertical="top" wrapText="1"/>
    </xf>
    <xf numFmtId="3" fontId="3" fillId="10" borderId="6" xfId="0" applyNumberFormat="1" applyFont="1" applyFill="1" applyBorder="1" applyAlignment="1">
      <alignment horizontal="left" vertical="top" wrapText="1"/>
    </xf>
    <xf numFmtId="0" fontId="4" fillId="9" borderId="6" xfId="0" applyFont="1" applyFill="1" applyBorder="1" applyAlignment="1">
      <alignment horizontal="left" vertical="top" wrapText="1"/>
    </xf>
    <xf numFmtId="164" fontId="3" fillId="11" borderId="6" xfId="1" applyFont="1" applyFill="1" applyBorder="1" applyAlignment="1" applyProtection="1">
      <alignment vertical="top" wrapText="1"/>
    </xf>
    <xf numFmtId="0" fontId="4" fillId="11" borderId="6" xfId="0" applyFont="1" applyFill="1" applyBorder="1" applyAlignment="1">
      <alignment horizontal="left" vertical="top" wrapText="1"/>
    </xf>
    <xf numFmtId="164" fontId="3" fillId="12" borderId="6" xfId="1" applyFont="1" applyFill="1" applyBorder="1" applyAlignment="1" applyProtection="1">
      <alignment vertical="top" wrapText="1"/>
    </xf>
    <xf numFmtId="0" fontId="4" fillId="12" borderId="6" xfId="0" applyFont="1" applyFill="1" applyBorder="1" applyAlignment="1">
      <alignment horizontal="left" vertical="top" wrapText="1"/>
    </xf>
    <xf numFmtId="0" fontId="11" fillId="5" borderId="8" xfId="0" applyFont="1" applyFill="1" applyBorder="1" applyAlignment="1">
      <alignment horizontal="left" vertical="top"/>
    </xf>
    <xf numFmtId="164" fontId="11" fillId="5" borderId="1" xfId="1" applyFont="1" applyFill="1" applyBorder="1" applyAlignment="1" applyProtection="1">
      <alignment vertical="top"/>
    </xf>
    <xf numFmtId="0" fontId="11" fillId="5" borderId="1" xfId="0" applyFont="1" applyFill="1" applyBorder="1" applyAlignment="1">
      <alignment horizontal="left" vertical="top"/>
    </xf>
    <xf numFmtId="165" fontId="11" fillId="5" borderId="1" xfId="0" applyNumberFormat="1" applyFont="1" applyFill="1" applyBorder="1" applyAlignment="1">
      <alignment horizontal="left" vertical="top"/>
    </xf>
    <xf numFmtId="49" fontId="12" fillId="5" borderId="2" xfId="0" applyNumberFormat="1" applyFont="1" applyFill="1" applyBorder="1" applyAlignment="1">
      <alignment horizontal="left" vertical="top"/>
    </xf>
    <xf numFmtId="165" fontId="4" fillId="5" borderId="1" xfId="0" applyNumberFormat="1" applyFont="1" applyFill="1" applyBorder="1" applyAlignment="1">
      <alignment horizontal="left" vertical="top" wrapText="1"/>
    </xf>
    <xf numFmtId="49" fontId="12" fillId="5" borderId="9" xfId="0" applyNumberFormat="1" applyFont="1" applyFill="1" applyBorder="1" applyAlignment="1">
      <alignment horizontal="left" vertical="top"/>
    </xf>
    <xf numFmtId="164" fontId="4" fillId="5" borderId="8" xfId="1" applyFont="1" applyFill="1" applyBorder="1" applyAlignment="1" applyProtection="1">
      <alignment vertical="top"/>
    </xf>
    <xf numFmtId="0" fontId="3" fillId="10" borderId="10" xfId="0" applyFont="1" applyFill="1" applyBorder="1" applyAlignment="1">
      <alignment horizontal="left" vertical="top" wrapText="1"/>
    </xf>
    <xf numFmtId="164" fontId="3" fillId="10" borderId="11" xfId="1" applyFont="1" applyFill="1" applyBorder="1" applyAlignment="1" applyProtection="1">
      <alignment vertical="top" wrapText="1"/>
    </xf>
    <xf numFmtId="165" fontId="4" fillId="5" borderId="8" xfId="0" applyNumberFormat="1" applyFont="1" applyFill="1" applyBorder="1" applyAlignment="1">
      <alignment horizontal="left" vertical="top" wrapText="1"/>
    </xf>
    <xf numFmtId="164" fontId="3" fillId="4" borderId="3" xfId="1" applyFont="1" applyFill="1" applyBorder="1" applyAlignment="1" applyProtection="1">
      <alignment vertical="top" wrapText="1"/>
    </xf>
    <xf numFmtId="3" fontId="3" fillId="4" borderId="4" xfId="0" applyNumberFormat="1" applyFont="1" applyFill="1" applyBorder="1" applyAlignment="1">
      <alignment horizontal="left" vertical="top" wrapText="1"/>
    </xf>
    <xf numFmtId="164" fontId="11" fillId="3" borderId="6" xfId="1" applyFont="1" applyFill="1" applyBorder="1" applyAlignment="1" applyProtection="1">
      <alignment vertical="top"/>
    </xf>
    <xf numFmtId="0" fontId="3" fillId="6" borderId="1" xfId="0" applyFont="1" applyFill="1" applyBorder="1" applyAlignment="1">
      <alignment horizontal="left" vertical="top"/>
    </xf>
    <xf numFmtId="164" fontId="3" fillId="6" borderId="1" xfId="1" applyFont="1" applyFill="1" applyBorder="1" applyAlignment="1" applyProtection="1">
      <alignment vertical="top"/>
    </xf>
    <xf numFmtId="3" fontId="3" fillId="6" borderId="12" xfId="0" applyNumberFormat="1" applyFont="1" applyFill="1" applyBorder="1" applyAlignment="1">
      <alignment horizontal="left" vertical="top"/>
    </xf>
    <xf numFmtId="3" fontId="4" fillId="5" borderId="12" xfId="0" applyNumberFormat="1" applyFont="1" applyFill="1" applyBorder="1" applyAlignment="1">
      <alignment horizontal="left" vertical="top"/>
    </xf>
    <xf numFmtId="165" fontId="4" fillId="5" borderId="13" xfId="1" applyNumberFormat="1" applyFont="1" applyFill="1" applyBorder="1" applyAlignment="1" applyProtection="1">
      <alignment horizontal="left" vertical="top"/>
    </xf>
    <xf numFmtId="0" fontId="4" fillId="5" borderId="5" xfId="0" applyFont="1" applyFill="1" applyBorder="1" applyAlignment="1">
      <alignment horizontal="left" vertical="top"/>
    </xf>
    <xf numFmtId="164" fontId="4" fillId="5" borderId="5" xfId="1" applyFont="1" applyFill="1" applyBorder="1" applyAlignment="1" applyProtection="1">
      <alignment vertical="top"/>
    </xf>
    <xf numFmtId="165" fontId="4" fillId="5" borderId="5" xfId="1" applyNumberFormat="1" applyFont="1" applyFill="1" applyBorder="1" applyAlignment="1" applyProtection="1">
      <alignment horizontal="left" vertical="top"/>
    </xf>
    <xf numFmtId="164" fontId="3" fillId="5" borderId="4" xfId="1" applyFont="1" applyFill="1" applyBorder="1" applyAlignment="1" applyProtection="1">
      <alignment vertical="top" wrapText="1"/>
    </xf>
    <xf numFmtId="49" fontId="12" fillId="5" borderId="1" xfId="0" applyNumberFormat="1" applyFont="1" applyFill="1" applyBorder="1" applyAlignment="1">
      <alignment horizontal="left" vertical="top"/>
    </xf>
    <xf numFmtId="164" fontId="3" fillId="6" borderId="6" xfId="1" applyFont="1" applyFill="1" applyBorder="1" applyAlignment="1" applyProtection="1">
      <alignment vertical="top" wrapText="1"/>
    </xf>
    <xf numFmtId="3" fontId="3" fillId="6" borderId="6" xfId="0" applyNumberFormat="1" applyFont="1" applyFill="1" applyBorder="1" applyAlignment="1">
      <alignment horizontal="left" vertical="top" wrapText="1"/>
    </xf>
    <xf numFmtId="164" fontId="15" fillId="3" borderId="6" xfId="1" applyFont="1" applyFill="1" applyBorder="1" applyAlignment="1" applyProtection="1">
      <alignment vertical="top"/>
    </xf>
    <xf numFmtId="0" fontId="3" fillId="5" borderId="5" xfId="0" applyFont="1" applyFill="1" applyBorder="1" applyAlignment="1">
      <alignment horizontal="left" vertical="top"/>
    </xf>
    <xf numFmtId="164" fontId="3" fillId="5" borderId="5" xfId="1" applyFont="1" applyFill="1" applyBorder="1" applyAlignment="1" applyProtection="1">
      <alignment vertical="top"/>
    </xf>
    <xf numFmtId="164" fontId="3" fillId="5" borderId="5" xfId="1" applyFont="1" applyFill="1" applyBorder="1" applyAlignment="1" applyProtection="1">
      <alignment horizontal="left" vertical="top"/>
    </xf>
    <xf numFmtId="165" fontId="3" fillId="5" borderId="5" xfId="0" applyNumberFormat="1" applyFont="1" applyFill="1" applyBorder="1" applyAlignment="1">
      <alignment horizontal="left" vertical="top"/>
    </xf>
    <xf numFmtId="0" fontId="3" fillId="5" borderId="1" xfId="0" applyFont="1" applyFill="1" applyBorder="1" applyAlignment="1">
      <alignment horizontal="left" vertical="top"/>
    </xf>
    <xf numFmtId="164" fontId="3" fillId="5" borderId="1" xfId="1" applyFont="1" applyFill="1" applyBorder="1" applyAlignment="1" applyProtection="1">
      <alignment vertical="top"/>
    </xf>
    <xf numFmtId="165" fontId="3" fillId="5" borderId="1" xfId="0" applyNumberFormat="1" applyFont="1" applyFill="1" applyBorder="1" applyAlignment="1">
      <alignment horizontal="left" vertical="top"/>
    </xf>
    <xf numFmtId="49" fontId="4" fillId="5" borderId="2" xfId="0" applyNumberFormat="1" applyFont="1" applyFill="1" applyBorder="1" applyAlignment="1">
      <alignment horizontal="left" vertical="top"/>
    </xf>
    <xf numFmtId="49" fontId="4" fillId="5" borderId="9" xfId="0" applyNumberFormat="1" applyFont="1" applyFill="1" applyBorder="1" applyAlignment="1">
      <alignment horizontal="left" vertical="top"/>
    </xf>
    <xf numFmtId="164" fontId="11" fillId="3" borderId="1" xfId="1" applyFont="1" applyFill="1" applyBorder="1" applyAlignment="1" applyProtection="1">
      <alignment vertical="top"/>
    </xf>
    <xf numFmtId="165" fontId="3" fillId="5" borderId="8" xfId="0" applyNumberFormat="1" applyFont="1" applyFill="1" applyBorder="1" applyAlignment="1">
      <alignment horizontal="left" vertical="top"/>
    </xf>
    <xf numFmtId="166" fontId="11" fillId="3" borderId="11" xfId="1" applyNumberFormat="1" applyFont="1" applyFill="1" applyBorder="1" applyAlignment="1" applyProtection="1">
      <alignment horizontal="left" vertical="top"/>
    </xf>
    <xf numFmtId="166" fontId="11" fillId="3" borderId="14" xfId="1" applyNumberFormat="1" applyFont="1" applyFill="1" applyBorder="1" applyAlignment="1" applyProtection="1">
      <alignment horizontal="left" vertical="top"/>
    </xf>
    <xf numFmtId="0" fontId="4" fillId="0" borderId="0" xfId="0" applyFont="1" applyAlignment="1">
      <alignment horizontal="left" vertical="top"/>
    </xf>
    <xf numFmtId="164" fontId="4" fillId="0" borderId="0" xfId="1" applyFont="1" applyAlignment="1" applyProtection="1">
      <alignment vertical="top"/>
    </xf>
    <xf numFmtId="164" fontId="4" fillId="0" borderId="0" xfId="1" applyFont="1" applyAlignment="1" applyProtection="1">
      <alignment horizontal="left" vertical="top"/>
    </xf>
    <xf numFmtId="0" fontId="2" fillId="2" borderId="0" xfId="0" applyFont="1" applyFill="1"/>
    <xf numFmtId="0" fontId="0" fillId="5" borderId="0" xfId="0" applyFill="1"/>
    <xf numFmtId="0" fontId="5" fillId="5" borderId="0" xfId="0" applyFont="1" applyFill="1" applyAlignment="1">
      <alignment horizontal="left" vertical="center" wrapText="1"/>
    </xf>
    <xf numFmtId="0" fontId="6" fillId="5" borderId="0" xfId="0" applyFont="1" applyFill="1" applyAlignment="1">
      <alignment vertical="center"/>
    </xf>
    <xf numFmtId="0" fontId="7" fillId="7" borderId="0" xfId="0" applyFont="1" applyFill="1"/>
    <xf numFmtId="0" fontId="8" fillId="5" borderId="0" xfId="0" applyFont="1" applyFill="1" applyAlignment="1">
      <alignment horizontal="left" vertical="center" wrapText="1"/>
    </xf>
    <xf numFmtId="0" fontId="9" fillId="5" borderId="0" xfId="0" applyFont="1" applyFill="1" applyAlignment="1">
      <alignment horizontal="left" wrapText="1"/>
    </xf>
    <xf numFmtId="0" fontId="2" fillId="5" borderId="0" xfId="0" applyFont="1" applyFill="1"/>
    <xf numFmtId="0" fontId="2" fillId="0" borderId="0" xfId="0" applyFont="1"/>
    <xf numFmtId="0" fontId="3" fillId="7" borderId="1" xfId="0" applyFont="1" applyFill="1" applyBorder="1" applyAlignment="1">
      <alignment vertical="top" wrapText="1"/>
    </xf>
    <xf numFmtId="0" fontId="3" fillId="7" borderId="1" xfId="0" applyFont="1" applyFill="1" applyBorder="1" applyAlignment="1" applyProtection="1">
      <alignment vertical="top" wrapText="1"/>
      <protection locked="0"/>
    </xf>
    <xf numFmtId="0" fontId="3" fillId="2" borderId="6"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6" xfId="0" applyFont="1" applyFill="1" applyBorder="1" applyAlignment="1" applyProtection="1">
      <alignment horizontal="left" vertical="center" wrapText="1"/>
      <protection locked="0"/>
    </xf>
    <xf numFmtId="0" fontId="3" fillId="2" borderId="6" xfId="0" applyFont="1" applyFill="1" applyBorder="1" applyAlignment="1">
      <alignment horizontal="right" vertical="center" wrapText="1"/>
    </xf>
    <xf numFmtId="0" fontId="4" fillId="2" borderId="0" xfId="0" applyFont="1" applyFill="1"/>
    <xf numFmtId="1"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49" fontId="12" fillId="2" borderId="2" xfId="0" applyNumberFormat="1" applyFont="1" applyFill="1" applyBorder="1" applyAlignment="1">
      <alignment horizontal="center" vertical="center"/>
    </xf>
    <xf numFmtId="2" fontId="4" fillId="2" borderId="1" xfId="0" applyNumberFormat="1" applyFont="1" applyFill="1" applyBorder="1" applyAlignment="1">
      <alignment vertical="center"/>
    </xf>
    <xf numFmtId="165" fontId="4" fillId="2" borderId="1" xfId="2" applyNumberFormat="1" applyFont="1" applyFill="1" applyBorder="1" applyAlignment="1" applyProtection="1">
      <alignment horizontal="right" vertical="center" wrapText="1"/>
      <protection locked="0"/>
    </xf>
    <xf numFmtId="165" fontId="4" fillId="2" borderId="8" xfId="0" applyNumberFormat="1" applyFont="1" applyFill="1" applyBorder="1" applyAlignment="1">
      <alignment horizontal="right" vertical="center" wrapText="1"/>
    </xf>
    <xf numFmtId="1" fontId="3" fillId="2" borderId="6" xfId="0" applyNumberFormat="1" applyFont="1" applyFill="1" applyBorder="1" applyAlignment="1">
      <alignment horizontal="left" vertical="top"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6" xfId="0" applyFont="1" applyFill="1" applyBorder="1" applyAlignment="1" applyProtection="1">
      <alignment vertical="center" wrapText="1"/>
      <protection locked="0"/>
    </xf>
    <xf numFmtId="3" fontId="3" fillId="2" borderId="6" xfId="0" applyNumberFormat="1" applyFont="1" applyFill="1" applyBorder="1" applyAlignment="1">
      <alignment horizontal="right" vertical="center" wrapText="1"/>
    </xf>
    <xf numFmtId="1" fontId="11" fillId="2" borderId="1" xfId="0" applyNumberFormat="1" applyFont="1" applyFill="1" applyBorder="1" applyAlignment="1">
      <alignment horizontal="left" vertical="top" wrapText="1"/>
    </xf>
    <xf numFmtId="0" fontId="11" fillId="2" borderId="1" xfId="0" applyFont="1" applyFill="1" applyBorder="1" applyAlignment="1">
      <alignment horizontal="left" wrapText="1"/>
    </xf>
    <xf numFmtId="0" fontId="11" fillId="2" borderId="1" xfId="0" applyFont="1" applyFill="1" applyBorder="1" applyAlignment="1">
      <alignment vertical="center"/>
    </xf>
    <xf numFmtId="165" fontId="11" fillId="2" borderId="1" xfId="2" applyNumberFormat="1" applyFont="1" applyFill="1" applyBorder="1" applyAlignment="1">
      <alignment vertical="center"/>
    </xf>
    <xf numFmtId="0" fontId="11" fillId="2" borderId="1" xfId="0" applyFont="1" applyFill="1" applyBorder="1" applyAlignment="1" applyProtection="1">
      <alignment vertical="center"/>
      <protection locked="0"/>
    </xf>
    <xf numFmtId="165" fontId="11" fillId="2" borderId="1" xfId="0" applyNumberFormat="1" applyFont="1" applyFill="1" applyBorder="1" applyAlignment="1">
      <alignment horizontal="right" vertical="center"/>
    </xf>
  </cellXfs>
  <cellStyles count="3">
    <cellStyle name="Comma" xfId="1" builtinId="3"/>
    <cellStyle name="Comma 2" xfId="2" xr:uid="{82C1117D-794D-4F2F-A84F-3A4486CD08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0D350-D552-4999-95AB-AB4714D7AAB8}">
  <dimension ref="A1:F833"/>
  <sheetViews>
    <sheetView tabSelected="1" zoomScale="85" zoomScaleNormal="85" workbookViewId="0">
      <selection activeCell="B838" sqref="B838"/>
    </sheetView>
  </sheetViews>
  <sheetFormatPr defaultColWidth="9.08984375" defaultRowHeight="16.5" x14ac:dyDescent="0.5"/>
  <cols>
    <col min="1" max="1" width="9.36328125" style="90" bestFit="1" customWidth="1"/>
    <col min="2" max="2" width="69.6328125" style="90" customWidth="1"/>
    <col min="3" max="3" width="12.08984375" style="192" customWidth="1"/>
    <col min="4" max="4" width="15.54296875" style="193" customWidth="1"/>
    <col min="5" max="5" width="12.54296875" style="192" customWidth="1"/>
    <col min="6" max="6" width="22.54296875" style="194" customWidth="1"/>
    <col min="7" max="16384" width="9.08984375" style="203"/>
  </cols>
  <sheetData>
    <row r="1" spans="1:6" s="195" customFormat="1" ht="32.4" customHeight="1" x14ac:dyDescent="0.5">
      <c r="A1" s="45" t="s">
        <v>0</v>
      </c>
      <c r="B1" s="45" t="s">
        <v>1</v>
      </c>
      <c r="C1" s="88"/>
      <c r="D1" s="91"/>
      <c r="E1" s="88"/>
      <c r="F1" s="88"/>
    </row>
    <row r="2" spans="1:6" customFormat="1" ht="17.399999999999999" customHeight="1" x14ac:dyDescent="0.35">
      <c r="A2" s="46" t="s">
        <v>2</v>
      </c>
      <c r="B2" s="46" t="s">
        <v>3</v>
      </c>
      <c r="C2" s="46" t="s">
        <v>4</v>
      </c>
      <c r="D2" s="92" t="s">
        <v>5</v>
      </c>
      <c r="E2" s="46" t="s">
        <v>6</v>
      </c>
      <c r="F2" s="46" t="s">
        <v>7</v>
      </c>
    </row>
    <row r="3" spans="1:6" s="196" customFormat="1" ht="14.5" x14ac:dyDescent="0.35">
      <c r="A3" s="47">
        <v>1</v>
      </c>
      <c r="B3" s="47" t="s">
        <v>8</v>
      </c>
      <c r="C3" s="93"/>
      <c r="D3" s="94"/>
      <c r="E3" s="93"/>
      <c r="F3" s="95"/>
    </row>
    <row r="4" spans="1:6" customFormat="1" ht="126" x14ac:dyDescent="0.35">
      <c r="A4" s="48">
        <v>2</v>
      </c>
      <c r="B4" s="48" t="s">
        <v>9</v>
      </c>
      <c r="C4" s="96" t="s">
        <v>10</v>
      </c>
      <c r="D4" s="97">
        <f>$D$16/1000</f>
        <v>0.66565509599999995</v>
      </c>
      <c r="E4" s="11"/>
      <c r="F4" s="98">
        <f>E4*D4</f>
        <v>0</v>
      </c>
    </row>
    <row r="5" spans="1:6" s="196" customFormat="1" ht="42" x14ac:dyDescent="0.35">
      <c r="A5" s="49">
        <v>3</v>
      </c>
      <c r="B5" s="49" t="s">
        <v>11</v>
      </c>
      <c r="C5" s="99" t="s">
        <v>10</v>
      </c>
      <c r="D5" s="100">
        <f>$D$16/1000</f>
        <v>0.66565509599999995</v>
      </c>
      <c r="E5" s="13"/>
      <c r="F5" s="101">
        <f>E5*D5</f>
        <v>0</v>
      </c>
    </row>
    <row r="6" spans="1:6" s="196" customFormat="1" ht="14.5" x14ac:dyDescent="0.35">
      <c r="A6" s="50">
        <v>4</v>
      </c>
      <c r="B6" s="50" t="s">
        <v>12</v>
      </c>
      <c r="C6" s="102" t="s">
        <v>0</v>
      </c>
      <c r="D6" s="103" t="s">
        <v>0</v>
      </c>
      <c r="E6" s="15"/>
      <c r="F6" s="104">
        <f>SUM(F4:F5)</f>
        <v>0</v>
      </c>
    </row>
    <row r="7" spans="1:6" s="197" customFormat="1" ht="28" x14ac:dyDescent="0.35">
      <c r="A7" s="51">
        <v>5</v>
      </c>
      <c r="B7" s="51" t="s">
        <v>13</v>
      </c>
      <c r="C7" s="105"/>
      <c r="D7" s="100"/>
      <c r="E7" s="1"/>
      <c r="F7" s="101"/>
    </row>
    <row r="8" spans="1:6" s="197" customFormat="1" ht="28" x14ac:dyDescent="0.35">
      <c r="A8" s="52">
        <v>6</v>
      </c>
      <c r="B8" s="52" t="s">
        <v>14</v>
      </c>
      <c r="C8" s="105" t="s">
        <v>15</v>
      </c>
      <c r="D8" s="100">
        <f>1.1*0.5*$D$16</f>
        <v>366.1103028</v>
      </c>
      <c r="E8" s="1"/>
      <c r="F8" s="101">
        <f>D8*E8</f>
        <v>0</v>
      </c>
    </row>
    <row r="9" spans="1:6" s="197" customFormat="1" ht="42" x14ac:dyDescent="0.35">
      <c r="A9" s="52">
        <v>7</v>
      </c>
      <c r="B9" s="52" t="s">
        <v>16</v>
      </c>
      <c r="C9" s="105" t="s">
        <v>17</v>
      </c>
      <c r="D9" s="100">
        <f>D16/100</f>
        <v>6.6565509599999997</v>
      </c>
      <c r="E9" s="1"/>
      <c r="F9" s="101">
        <f>D9*E9</f>
        <v>0</v>
      </c>
    </row>
    <row r="10" spans="1:6" s="197" customFormat="1" ht="14" x14ac:dyDescent="0.35">
      <c r="A10" s="53">
        <v>8</v>
      </c>
      <c r="B10" s="53" t="s">
        <v>18</v>
      </c>
      <c r="C10" s="104"/>
      <c r="D10" s="103"/>
      <c r="E10" s="16"/>
      <c r="F10" s="104">
        <f>SUM(F8:F9)</f>
        <v>0</v>
      </c>
    </row>
    <row r="11" spans="1:6" s="197" customFormat="1" ht="14" x14ac:dyDescent="0.35">
      <c r="A11" s="54">
        <v>9</v>
      </c>
      <c r="B11" s="54" t="s">
        <v>19</v>
      </c>
      <c r="C11" s="107"/>
      <c r="D11" s="108"/>
      <c r="E11" s="3"/>
      <c r="F11" s="110"/>
    </row>
    <row r="12" spans="1:6" s="197" customFormat="1" ht="14" x14ac:dyDescent="0.35">
      <c r="A12" s="52">
        <v>10</v>
      </c>
      <c r="B12" s="52" t="s">
        <v>20</v>
      </c>
      <c r="C12" s="105" t="s">
        <v>21</v>
      </c>
      <c r="D12" s="100">
        <v>115</v>
      </c>
      <c r="E12" s="1"/>
      <c r="F12" s="101">
        <f>D12*E12</f>
        <v>0</v>
      </c>
    </row>
    <row r="13" spans="1:6" s="197" customFormat="1" ht="14" x14ac:dyDescent="0.35">
      <c r="A13" s="52">
        <v>11</v>
      </c>
      <c r="B13" s="52" t="s">
        <v>22</v>
      </c>
      <c r="C13" s="105" t="s">
        <v>21</v>
      </c>
      <c r="D13" s="100">
        <v>550.65509599999996</v>
      </c>
      <c r="E13" s="1"/>
      <c r="F13" s="101">
        <f>D13*E13</f>
        <v>0</v>
      </c>
    </row>
    <row r="14" spans="1:6" s="197" customFormat="1" ht="14" x14ac:dyDescent="0.35">
      <c r="A14" s="52">
        <v>12</v>
      </c>
      <c r="B14" s="52" t="s">
        <v>23</v>
      </c>
      <c r="C14" s="105" t="s">
        <v>21</v>
      </c>
      <c r="D14" s="100">
        <f>12*2</f>
        <v>24</v>
      </c>
      <c r="E14" s="1"/>
      <c r="F14" s="101">
        <f>D14*E14</f>
        <v>0</v>
      </c>
    </row>
    <row r="15" spans="1:6" s="197" customFormat="1" ht="14" x14ac:dyDescent="0.35">
      <c r="A15" s="55">
        <v>13</v>
      </c>
      <c r="B15" s="55" t="s">
        <v>24</v>
      </c>
      <c r="C15" s="105" t="s">
        <v>21</v>
      </c>
      <c r="D15" s="100">
        <v>12</v>
      </c>
      <c r="E15" s="1"/>
      <c r="F15" s="101">
        <f>D15*E15</f>
        <v>0</v>
      </c>
    </row>
    <row r="16" spans="1:6" s="197" customFormat="1" ht="14" x14ac:dyDescent="0.35">
      <c r="A16" s="52">
        <v>14</v>
      </c>
      <c r="B16" s="52" t="s">
        <v>25</v>
      </c>
      <c r="C16" s="105" t="s">
        <v>21</v>
      </c>
      <c r="D16" s="100">
        <f>SUM(D12:D13)</f>
        <v>665.65509599999996</v>
      </c>
      <c r="E16" s="1"/>
      <c r="F16" s="101">
        <f>D16*E16</f>
        <v>0</v>
      </c>
    </row>
    <row r="17" spans="1:6" s="198" customFormat="1" ht="15.5" x14ac:dyDescent="0.35">
      <c r="A17" s="56">
        <v>15</v>
      </c>
      <c r="B17" s="60" t="s">
        <v>18</v>
      </c>
      <c r="C17" s="111"/>
      <c r="D17" s="112"/>
      <c r="E17" s="17"/>
      <c r="F17" s="111">
        <f>SUM(F12:F16)</f>
        <v>0</v>
      </c>
    </row>
    <row r="18" spans="1:6" s="198" customFormat="1" ht="15.5" x14ac:dyDescent="0.35">
      <c r="A18" s="56">
        <v>16</v>
      </c>
      <c r="B18" s="60" t="s">
        <v>26</v>
      </c>
      <c r="C18" s="111"/>
      <c r="D18" s="112"/>
      <c r="E18" s="17"/>
      <c r="F18" s="111">
        <f>F17+F10</f>
        <v>0</v>
      </c>
    </row>
    <row r="19" spans="1:6" s="199" customFormat="1" ht="16" x14ac:dyDescent="0.35">
      <c r="A19" s="57">
        <v>17</v>
      </c>
      <c r="B19" s="57" t="s">
        <v>27</v>
      </c>
      <c r="C19" s="113"/>
      <c r="D19" s="114"/>
      <c r="E19" s="18"/>
      <c r="F19" s="115"/>
    </row>
    <row r="20" spans="1:6" s="197" customFormat="1" ht="13" x14ac:dyDescent="0.35">
      <c r="A20" s="58">
        <v>18</v>
      </c>
      <c r="B20" s="58" t="s">
        <v>28</v>
      </c>
      <c r="C20" s="58" t="s">
        <v>15</v>
      </c>
      <c r="D20" s="116">
        <v>46.128000000000007</v>
      </c>
      <c r="E20" s="4"/>
      <c r="F20" s="117">
        <f>D20*E20</f>
        <v>0</v>
      </c>
    </row>
    <row r="21" spans="1:6" s="197" customFormat="1" ht="25" x14ac:dyDescent="0.35">
      <c r="A21" s="58">
        <v>19</v>
      </c>
      <c r="B21" s="58" t="s">
        <v>29</v>
      </c>
      <c r="C21" s="58" t="s">
        <v>15</v>
      </c>
      <c r="D21" s="116">
        <v>461.28000000000009</v>
      </c>
      <c r="E21" s="4"/>
      <c r="F21" s="117">
        <f>D21*E21</f>
        <v>0</v>
      </c>
    </row>
    <row r="22" spans="1:6" s="197" customFormat="1" ht="13" x14ac:dyDescent="0.35">
      <c r="A22" s="58">
        <v>20</v>
      </c>
      <c r="B22" s="58" t="s">
        <v>30</v>
      </c>
      <c r="C22" s="58" t="s">
        <v>15</v>
      </c>
      <c r="D22" s="116">
        <v>88.548000000000002</v>
      </c>
      <c r="E22" s="4"/>
      <c r="F22" s="117">
        <f>D22*E22</f>
        <v>0</v>
      </c>
    </row>
    <row r="23" spans="1:6" s="200" customFormat="1" ht="13" x14ac:dyDescent="0.35">
      <c r="A23" s="59">
        <v>21</v>
      </c>
      <c r="B23" s="59" t="s">
        <v>31</v>
      </c>
      <c r="C23" s="59"/>
      <c r="D23" s="118"/>
      <c r="E23" s="5"/>
      <c r="F23" s="119"/>
    </row>
    <row r="24" spans="1:6" s="197" customFormat="1" ht="13" x14ac:dyDescent="0.35">
      <c r="A24" s="58">
        <v>22</v>
      </c>
      <c r="B24" s="58" t="s">
        <v>32</v>
      </c>
      <c r="C24" s="58" t="s">
        <v>33</v>
      </c>
      <c r="D24" s="116">
        <v>1</v>
      </c>
      <c r="E24" s="4"/>
      <c r="F24" s="117">
        <f t="shared" ref="F24:F41" si="0">D24*E24</f>
        <v>0</v>
      </c>
    </row>
    <row r="25" spans="1:6" s="197" customFormat="1" ht="25" x14ac:dyDescent="0.35">
      <c r="A25" s="58">
        <v>23</v>
      </c>
      <c r="B25" s="58" t="s">
        <v>34</v>
      </c>
      <c r="C25" s="58" t="s">
        <v>15</v>
      </c>
      <c r="D25" s="116">
        <v>20.808780000000002</v>
      </c>
      <c r="E25" s="4"/>
      <c r="F25" s="117">
        <f t="shared" si="0"/>
        <v>0</v>
      </c>
    </row>
    <row r="26" spans="1:6" s="197" customFormat="1" ht="13" x14ac:dyDescent="0.35">
      <c r="A26" s="58">
        <v>24</v>
      </c>
      <c r="B26" s="58" t="s">
        <v>35</v>
      </c>
      <c r="C26" s="58" t="s">
        <v>15</v>
      </c>
      <c r="D26" s="116">
        <v>3.4681300000000008</v>
      </c>
      <c r="E26" s="4"/>
      <c r="F26" s="117">
        <f t="shared" si="0"/>
        <v>0</v>
      </c>
    </row>
    <row r="27" spans="1:6" s="197" customFormat="1" ht="25" x14ac:dyDescent="0.35">
      <c r="A27" s="58">
        <v>25</v>
      </c>
      <c r="B27" s="58" t="s">
        <v>36</v>
      </c>
      <c r="C27" s="58" t="s">
        <v>15</v>
      </c>
      <c r="D27" s="116">
        <v>18.653955000000003</v>
      </c>
      <c r="E27" s="4"/>
      <c r="F27" s="117">
        <f t="shared" si="0"/>
        <v>0</v>
      </c>
    </row>
    <row r="28" spans="1:6" s="197" customFormat="1" ht="25" x14ac:dyDescent="0.35">
      <c r="A28" s="58">
        <v>26</v>
      </c>
      <c r="B28" s="58" t="s">
        <v>37</v>
      </c>
      <c r="C28" s="58" t="s">
        <v>15</v>
      </c>
      <c r="D28" s="116">
        <v>26.936490000000003</v>
      </c>
      <c r="E28" s="4"/>
      <c r="F28" s="117">
        <f t="shared" si="0"/>
        <v>0</v>
      </c>
    </row>
    <row r="29" spans="1:6" s="197" customFormat="1" ht="13" x14ac:dyDescent="0.35">
      <c r="A29" s="58">
        <v>27</v>
      </c>
      <c r="B29" s="58" t="s">
        <v>38</v>
      </c>
      <c r="C29" s="58" t="s">
        <v>15</v>
      </c>
      <c r="D29" s="116">
        <v>1.1879999999999999</v>
      </c>
      <c r="E29" s="4"/>
      <c r="F29" s="117">
        <f t="shared" si="0"/>
        <v>0</v>
      </c>
    </row>
    <row r="30" spans="1:6" s="197" customFormat="1" ht="13" x14ac:dyDescent="0.35">
      <c r="A30" s="58">
        <v>28</v>
      </c>
      <c r="B30" s="58" t="s">
        <v>39</v>
      </c>
      <c r="C30" s="58" t="s">
        <v>15</v>
      </c>
      <c r="D30" s="116">
        <v>1.5479999999999998</v>
      </c>
      <c r="E30" s="4"/>
      <c r="F30" s="117">
        <f t="shared" si="0"/>
        <v>0</v>
      </c>
    </row>
    <row r="31" spans="1:6" s="197" customFormat="1" ht="13" x14ac:dyDescent="0.35">
      <c r="A31" s="58">
        <v>29</v>
      </c>
      <c r="B31" s="58" t="s">
        <v>40</v>
      </c>
      <c r="C31" s="58" t="s">
        <v>41</v>
      </c>
      <c r="D31" s="116">
        <v>60.287999999999997</v>
      </c>
      <c r="E31" s="4"/>
      <c r="F31" s="117">
        <f t="shared" si="0"/>
        <v>0</v>
      </c>
    </row>
    <row r="32" spans="1:6" s="197" customFormat="1" ht="13" x14ac:dyDescent="0.35">
      <c r="A32" s="58">
        <v>30</v>
      </c>
      <c r="B32" s="58" t="s">
        <v>42</v>
      </c>
      <c r="C32" s="58" t="s">
        <v>15</v>
      </c>
      <c r="D32" s="116">
        <v>8.4627899999999983</v>
      </c>
      <c r="E32" s="4"/>
      <c r="F32" s="117">
        <f t="shared" si="0"/>
        <v>0</v>
      </c>
    </row>
    <row r="33" spans="1:6" s="197" customFormat="1" ht="13" x14ac:dyDescent="0.35">
      <c r="A33" s="58">
        <v>31</v>
      </c>
      <c r="B33" s="58" t="s">
        <v>43</v>
      </c>
      <c r="C33" s="58" t="s">
        <v>44</v>
      </c>
      <c r="D33" s="116">
        <v>114.608375</v>
      </c>
      <c r="E33" s="4"/>
      <c r="F33" s="117">
        <f t="shared" si="0"/>
        <v>0</v>
      </c>
    </row>
    <row r="34" spans="1:6" s="197" customFormat="1" ht="13" x14ac:dyDescent="0.35">
      <c r="A34" s="58">
        <v>32</v>
      </c>
      <c r="B34" s="58" t="s">
        <v>45</v>
      </c>
      <c r="C34" s="58" t="s">
        <v>44</v>
      </c>
      <c r="D34" s="116">
        <v>102.2783</v>
      </c>
      <c r="E34" s="4"/>
      <c r="F34" s="117">
        <f t="shared" si="0"/>
        <v>0</v>
      </c>
    </row>
    <row r="35" spans="1:6" s="197" customFormat="1" ht="13" x14ac:dyDescent="0.35">
      <c r="A35" s="58">
        <v>33</v>
      </c>
      <c r="B35" s="58" t="s">
        <v>46</v>
      </c>
      <c r="C35" s="58" t="s">
        <v>44</v>
      </c>
      <c r="D35" s="116">
        <v>13.502000000000001</v>
      </c>
      <c r="E35" s="4"/>
      <c r="F35" s="117">
        <f t="shared" si="0"/>
        <v>0</v>
      </c>
    </row>
    <row r="36" spans="1:6" s="197" customFormat="1" ht="25" x14ac:dyDescent="0.35">
      <c r="A36" s="58">
        <v>34</v>
      </c>
      <c r="B36" s="58" t="s">
        <v>47</v>
      </c>
      <c r="C36" s="58" t="s">
        <v>41</v>
      </c>
      <c r="D36" s="116">
        <v>8</v>
      </c>
      <c r="E36" s="4"/>
      <c r="F36" s="117">
        <f t="shared" si="0"/>
        <v>0</v>
      </c>
    </row>
    <row r="37" spans="1:6" s="197" customFormat="1" ht="13" x14ac:dyDescent="0.35">
      <c r="A37" s="58">
        <v>35</v>
      </c>
      <c r="B37" s="58" t="s">
        <v>48</v>
      </c>
      <c r="C37" s="58" t="s">
        <v>44</v>
      </c>
      <c r="D37" s="116">
        <v>228.05657500000004</v>
      </c>
      <c r="E37" s="4"/>
      <c r="F37" s="117">
        <f t="shared" si="0"/>
        <v>0</v>
      </c>
    </row>
    <row r="38" spans="1:6" s="197" customFormat="1" ht="25" x14ac:dyDescent="0.35">
      <c r="A38" s="58">
        <v>36</v>
      </c>
      <c r="B38" s="58" t="s">
        <v>49</v>
      </c>
      <c r="C38" s="58" t="s">
        <v>15</v>
      </c>
      <c r="D38" s="116">
        <v>0.27200000000000002</v>
      </c>
      <c r="E38" s="4"/>
      <c r="F38" s="117">
        <f t="shared" si="0"/>
        <v>0</v>
      </c>
    </row>
    <row r="39" spans="1:6" s="197" customFormat="1" ht="13" x14ac:dyDescent="0.35">
      <c r="A39" s="58">
        <v>37</v>
      </c>
      <c r="B39" s="58" t="s">
        <v>50</v>
      </c>
      <c r="C39" s="58" t="s">
        <v>44</v>
      </c>
      <c r="D39" s="116">
        <v>88.202600000000004</v>
      </c>
      <c r="E39" s="4"/>
      <c r="F39" s="117">
        <f t="shared" si="0"/>
        <v>0</v>
      </c>
    </row>
    <row r="40" spans="1:6" s="197" customFormat="1" ht="25" x14ac:dyDescent="0.35">
      <c r="A40" s="58">
        <v>38</v>
      </c>
      <c r="B40" s="58" t="s">
        <v>51</v>
      </c>
      <c r="C40" s="58" t="s">
        <v>17</v>
      </c>
      <c r="D40" s="116">
        <v>2</v>
      </c>
      <c r="E40" s="4"/>
      <c r="F40" s="117">
        <f t="shared" si="0"/>
        <v>0</v>
      </c>
    </row>
    <row r="41" spans="1:6" s="197" customFormat="1" ht="13" x14ac:dyDescent="0.35">
      <c r="A41" s="58">
        <v>39</v>
      </c>
      <c r="B41" s="58" t="s">
        <v>52</v>
      </c>
      <c r="C41" s="58" t="s">
        <v>53</v>
      </c>
      <c r="D41" s="116">
        <v>1</v>
      </c>
      <c r="E41" s="4"/>
      <c r="F41" s="117">
        <f t="shared" si="0"/>
        <v>0</v>
      </c>
    </row>
    <row r="42" spans="1:6" s="197" customFormat="1" ht="13" x14ac:dyDescent="0.35">
      <c r="A42" s="59">
        <v>40</v>
      </c>
      <c r="B42" s="59" t="s">
        <v>54</v>
      </c>
      <c r="C42" s="58"/>
      <c r="D42" s="116"/>
      <c r="E42" s="4"/>
      <c r="F42" s="117"/>
    </row>
    <row r="43" spans="1:6" s="197" customFormat="1" ht="25" x14ac:dyDescent="0.35">
      <c r="A43" s="58">
        <v>41</v>
      </c>
      <c r="B43" s="58" t="s">
        <v>55</v>
      </c>
      <c r="C43" s="58" t="s">
        <v>15</v>
      </c>
      <c r="D43" s="116">
        <v>30.310400000000001</v>
      </c>
      <c r="E43" s="4"/>
      <c r="F43" s="117">
        <f t="shared" ref="F43:F52" si="1">D43*E43</f>
        <v>0</v>
      </c>
    </row>
    <row r="44" spans="1:6" s="197" customFormat="1" ht="25" x14ac:dyDescent="0.35">
      <c r="A44" s="58">
        <v>42</v>
      </c>
      <c r="B44" s="58" t="s">
        <v>56</v>
      </c>
      <c r="C44" s="58" t="s">
        <v>15</v>
      </c>
      <c r="D44" s="116">
        <v>3.3696000000000006</v>
      </c>
      <c r="E44" s="4"/>
      <c r="F44" s="117">
        <f t="shared" si="1"/>
        <v>0</v>
      </c>
    </row>
    <row r="45" spans="1:6" s="197" customFormat="1" ht="13" x14ac:dyDescent="0.35">
      <c r="A45" s="58">
        <v>43</v>
      </c>
      <c r="B45" s="58" t="s">
        <v>57</v>
      </c>
      <c r="C45" s="58" t="s">
        <v>15</v>
      </c>
      <c r="D45" s="116">
        <v>0.84240000000000015</v>
      </c>
      <c r="E45" s="4"/>
      <c r="F45" s="117">
        <f t="shared" si="1"/>
        <v>0</v>
      </c>
    </row>
    <row r="46" spans="1:6" s="197" customFormat="1" ht="13" x14ac:dyDescent="0.35">
      <c r="A46" s="58">
        <v>44</v>
      </c>
      <c r="B46" s="58" t="s">
        <v>58</v>
      </c>
      <c r="C46" s="58" t="s">
        <v>15</v>
      </c>
      <c r="D46" s="116">
        <v>3.7974000000000001</v>
      </c>
      <c r="E46" s="4"/>
      <c r="F46" s="117">
        <f t="shared" si="1"/>
        <v>0</v>
      </c>
    </row>
    <row r="47" spans="1:6" s="197" customFormat="1" ht="13" x14ac:dyDescent="0.35">
      <c r="A47" s="58">
        <v>45</v>
      </c>
      <c r="B47" s="58" t="s">
        <v>59</v>
      </c>
      <c r="C47" s="58" t="s">
        <v>15</v>
      </c>
      <c r="D47" s="116">
        <v>4.3379999999999992</v>
      </c>
      <c r="E47" s="4"/>
      <c r="F47" s="117">
        <f t="shared" si="1"/>
        <v>0</v>
      </c>
    </row>
    <row r="48" spans="1:6" s="197" customFormat="1" ht="25" x14ac:dyDescent="0.35">
      <c r="A48" s="58">
        <v>46</v>
      </c>
      <c r="B48" s="58" t="s">
        <v>60</v>
      </c>
      <c r="C48" s="58" t="s">
        <v>44</v>
      </c>
      <c r="D48" s="116">
        <v>33.147999999999996</v>
      </c>
      <c r="E48" s="4"/>
      <c r="F48" s="117">
        <f t="shared" si="1"/>
        <v>0</v>
      </c>
    </row>
    <row r="49" spans="1:6" s="197" customFormat="1" ht="13" x14ac:dyDescent="0.35">
      <c r="A49" s="58">
        <v>47</v>
      </c>
      <c r="B49" s="58" t="s">
        <v>61</v>
      </c>
      <c r="C49" s="58" t="s">
        <v>44</v>
      </c>
      <c r="D49" s="116">
        <v>14.824</v>
      </c>
      <c r="E49" s="4"/>
      <c r="F49" s="117">
        <f t="shared" si="1"/>
        <v>0</v>
      </c>
    </row>
    <row r="50" spans="1:6" s="197" customFormat="1" ht="25" x14ac:dyDescent="0.35">
      <c r="A50" s="58">
        <v>48</v>
      </c>
      <c r="B50" s="58" t="s">
        <v>62</v>
      </c>
      <c r="C50" s="58" t="s">
        <v>44</v>
      </c>
      <c r="D50" s="116">
        <v>6.0239999999999991</v>
      </c>
      <c r="E50" s="4"/>
      <c r="F50" s="117">
        <f t="shared" si="1"/>
        <v>0</v>
      </c>
    </row>
    <row r="51" spans="1:6" s="197" customFormat="1" ht="13" x14ac:dyDescent="0.35">
      <c r="A51" s="58">
        <v>49</v>
      </c>
      <c r="B51" s="58" t="s">
        <v>63</v>
      </c>
      <c r="C51" s="58" t="s">
        <v>64</v>
      </c>
      <c r="D51" s="116">
        <v>1</v>
      </c>
      <c r="E51" s="4"/>
      <c r="F51" s="117">
        <f t="shared" si="1"/>
        <v>0</v>
      </c>
    </row>
    <row r="52" spans="1:6" s="197" customFormat="1" ht="25" x14ac:dyDescent="0.35">
      <c r="A52" s="58">
        <v>50</v>
      </c>
      <c r="B52" s="58" t="s">
        <v>65</v>
      </c>
      <c r="C52" s="58" t="s">
        <v>21</v>
      </c>
      <c r="D52" s="116">
        <v>3</v>
      </c>
      <c r="E52" s="4"/>
      <c r="F52" s="117">
        <f t="shared" si="1"/>
        <v>0</v>
      </c>
    </row>
    <row r="53" spans="1:6" s="197" customFormat="1" ht="13" x14ac:dyDescent="0.35">
      <c r="A53" s="59">
        <v>51</v>
      </c>
      <c r="B53" s="59" t="s">
        <v>66</v>
      </c>
      <c r="C53" s="58"/>
      <c r="D53" s="116"/>
      <c r="E53" s="4"/>
      <c r="F53" s="117"/>
    </row>
    <row r="54" spans="1:6" s="197" customFormat="1" ht="25" x14ac:dyDescent="0.35">
      <c r="A54" s="58">
        <v>52</v>
      </c>
      <c r="B54" s="58" t="s">
        <v>67</v>
      </c>
      <c r="C54" s="58" t="s">
        <v>15</v>
      </c>
      <c r="D54" s="116">
        <v>3.04</v>
      </c>
      <c r="E54" s="4"/>
      <c r="F54" s="117">
        <f t="shared" ref="F54:F63" si="2">D54*E54</f>
        <v>0</v>
      </c>
    </row>
    <row r="55" spans="1:6" s="197" customFormat="1" ht="25" x14ac:dyDescent="0.35">
      <c r="A55" s="58">
        <v>53</v>
      </c>
      <c r="B55" s="58" t="s">
        <v>68</v>
      </c>
      <c r="C55" s="58" t="s">
        <v>15</v>
      </c>
      <c r="D55" s="116">
        <v>0.13500000000000001</v>
      </c>
      <c r="E55" s="4"/>
      <c r="F55" s="117">
        <f t="shared" si="2"/>
        <v>0</v>
      </c>
    </row>
    <row r="56" spans="1:6" s="197" customFormat="1" ht="13" x14ac:dyDescent="0.35">
      <c r="A56" s="58">
        <v>54</v>
      </c>
      <c r="B56" s="58" t="s">
        <v>69</v>
      </c>
      <c r="C56" s="58" t="s">
        <v>15</v>
      </c>
      <c r="D56" s="116">
        <v>4.5000000000000005E-2</v>
      </c>
      <c r="E56" s="4"/>
      <c r="F56" s="117">
        <f t="shared" si="2"/>
        <v>0</v>
      </c>
    </row>
    <row r="57" spans="1:6" s="197" customFormat="1" ht="13" x14ac:dyDescent="0.35">
      <c r="A57" s="58">
        <v>55</v>
      </c>
      <c r="B57" s="58" t="s">
        <v>70</v>
      </c>
      <c r="C57" s="58" t="s">
        <v>15</v>
      </c>
      <c r="D57" s="116">
        <v>9.0000000000000011E-2</v>
      </c>
      <c r="E57" s="4"/>
      <c r="F57" s="117">
        <f t="shared" si="2"/>
        <v>0</v>
      </c>
    </row>
    <row r="58" spans="1:6" s="197" customFormat="1" ht="13" x14ac:dyDescent="0.35">
      <c r="A58" s="58">
        <v>56</v>
      </c>
      <c r="B58" s="58" t="s">
        <v>71</v>
      </c>
      <c r="C58" s="58" t="s">
        <v>15</v>
      </c>
      <c r="D58" s="116">
        <v>0.192</v>
      </c>
      <c r="E58" s="4"/>
      <c r="F58" s="117">
        <f t="shared" si="2"/>
        <v>0</v>
      </c>
    </row>
    <row r="59" spans="1:6" s="197" customFormat="1" ht="13" x14ac:dyDescent="0.35">
      <c r="A59" s="58">
        <v>57</v>
      </c>
      <c r="B59" s="58" t="s">
        <v>72</v>
      </c>
      <c r="C59" s="58" t="s">
        <v>44</v>
      </c>
      <c r="D59" s="116">
        <v>2.04</v>
      </c>
      <c r="E59" s="4"/>
      <c r="F59" s="117">
        <f t="shared" si="2"/>
        <v>0</v>
      </c>
    </row>
    <row r="60" spans="1:6" s="197" customFormat="1" ht="13" x14ac:dyDescent="0.35">
      <c r="A60" s="58">
        <v>58</v>
      </c>
      <c r="B60" s="58" t="s">
        <v>73</v>
      </c>
      <c r="C60" s="58" t="s">
        <v>17</v>
      </c>
      <c r="D60" s="116">
        <v>1</v>
      </c>
      <c r="E60" s="4"/>
      <c r="F60" s="117">
        <f t="shared" si="2"/>
        <v>0</v>
      </c>
    </row>
    <row r="61" spans="1:6" s="197" customFormat="1" ht="25" x14ac:dyDescent="0.35">
      <c r="A61" s="58">
        <v>59</v>
      </c>
      <c r="B61" s="58" t="s">
        <v>74</v>
      </c>
      <c r="C61" s="58" t="s">
        <v>53</v>
      </c>
      <c r="D61" s="116">
        <v>1</v>
      </c>
      <c r="E61" s="4"/>
      <c r="F61" s="117">
        <f t="shared" si="2"/>
        <v>0</v>
      </c>
    </row>
    <row r="62" spans="1:6" s="197" customFormat="1" ht="37.5" x14ac:dyDescent="0.35">
      <c r="A62" s="58">
        <v>60</v>
      </c>
      <c r="B62" s="58" t="s">
        <v>75</v>
      </c>
      <c r="C62" s="58" t="s">
        <v>21</v>
      </c>
      <c r="D62" s="116">
        <v>181.56306499999999</v>
      </c>
      <c r="E62" s="4"/>
      <c r="F62" s="117">
        <f t="shared" si="2"/>
        <v>0</v>
      </c>
    </row>
    <row r="63" spans="1:6" s="197" customFormat="1" ht="25" x14ac:dyDescent="0.35">
      <c r="A63" s="58">
        <v>61</v>
      </c>
      <c r="B63" s="58" t="s">
        <v>76</v>
      </c>
      <c r="C63" s="58" t="s">
        <v>64</v>
      </c>
      <c r="D63" s="116">
        <v>1</v>
      </c>
      <c r="E63" s="4"/>
      <c r="F63" s="117">
        <f t="shared" si="2"/>
        <v>0</v>
      </c>
    </row>
    <row r="64" spans="1:6" s="200" customFormat="1" ht="16.25" customHeight="1" x14ac:dyDescent="0.35">
      <c r="A64" s="60">
        <v>62</v>
      </c>
      <c r="B64" s="60" t="s">
        <v>77</v>
      </c>
      <c r="C64" s="111"/>
      <c r="D64" s="112"/>
      <c r="E64" s="17"/>
      <c r="F64" s="111">
        <f>SUM(F20:F63)</f>
        <v>0</v>
      </c>
    </row>
    <row r="65" spans="1:6" s="197" customFormat="1" ht="14" x14ac:dyDescent="0.35">
      <c r="A65" s="54">
        <v>63</v>
      </c>
      <c r="B65" s="54" t="s">
        <v>78</v>
      </c>
      <c r="C65" s="107"/>
      <c r="D65" s="108"/>
      <c r="E65" s="3"/>
      <c r="F65" s="109"/>
    </row>
    <row r="66" spans="1:6" s="197" customFormat="1" ht="28" x14ac:dyDescent="0.35">
      <c r="A66" s="51">
        <v>64</v>
      </c>
      <c r="B66" s="51" t="s">
        <v>79</v>
      </c>
      <c r="C66" s="52"/>
      <c r="D66" s="120"/>
      <c r="E66" s="6"/>
      <c r="F66" s="121"/>
    </row>
    <row r="67" spans="1:6" s="197" customFormat="1" ht="28" x14ac:dyDescent="0.35">
      <c r="A67" s="52">
        <v>65</v>
      </c>
      <c r="B67" s="52" t="s">
        <v>80</v>
      </c>
      <c r="C67" s="52" t="s">
        <v>15</v>
      </c>
      <c r="D67" s="120">
        <v>20.824999999999999</v>
      </c>
      <c r="E67" s="6"/>
      <c r="F67" s="121">
        <f t="shared" ref="F67:F78" si="3">D67*E67</f>
        <v>0</v>
      </c>
    </row>
    <row r="68" spans="1:6" s="197" customFormat="1" ht="28" x14ac:dyDescent="0.35">
      <c r="A68" s="52">
        <v>66</v>
      </c>
      <c r="B68" s="52" t="s">
        <v>81</v>
      </c>
      <c r="C68" s="52" t="s">
        <v>15</v>
      </c>
      <c r="D68" s="120">
        <v>1.2</v>
      </c>
      <c r="E68" s="6"/>
      <c r="F68" s="121">
        <f t="shared" si="3"/>
        <v>0</v>
      </c>
    </row>
    <row r="69" spans="1:6" s="197" customFormat="1" ht="14" x14ac:dyDescent="0.35">
      <c r="A69" s="52">
        <v>67</v>
      </c>
      <c r="B69" s="52" t="s">
        <v>82</v>
      </c>
      <c r="C69" s="52" t="s">
        <v>15</v>
      </c>
      <c r="D69" s="120">
        <v>0.2</v>
      </c>
      <c r="E69" s="6"/>
      <c r="F69" s="121">
        <f t="shared" si="3"/>
        <v>0</v>
      </c>
    </row>
    <row r="70" spans="1:6" s="197" customFormat="1" ht="14" x14ac:dyDescent="0.35">
      <c r="A70" s="52">
        <v>68</v>
      </c>
      <c r="B70" s="52" t="s">
        <v>58</v>
      </c>
      <c r="C70" s="52" t="s">
        <v>15</v>
      </c>
      <c r="D70" s="120">
        <v>0.73710000000000009</v>
      </c>
      <c r="E70" s="6"/>
      <c r="F70" s="121">
        <f t="shared" si="3"/>
        <v>0</v>
      </c>
    </row>
    <row r="71" spans="1:6" s="197" customFormat="1" ht="14" x14ac:dyDescent="0.35">
      <c r="A71" s="52">
        <v>69</v>
      </c>
      <c r="B71" s="52" t="s">
        <v>83</v>
      </c>
      <c r="C71" s="52" t="s">
        <v>15</v>
      </c>
      <c r="D71" s="120">
        <v>1.6920000000000002</v>
      </c>
      <c r="E71" s="6"/>
      <c r="F71" s="121">
        <f t="shared" si="3"/>
        <v>0</v>
      </c>
    </row>
    <row r="72" spans="1:6" s="197" customFormat="1" ht="28" x14ac:dyDescent="0.35">
      <c r="A72" s="52">
        <v>70</v>
      </c>
      <c r="B72" s="52" t="s">
        <v>84</v>
      </c>
      <c r="C72" s="52" t="s">
        <v>44</v>
      </c>
      <c r="D72" s="120">
        <v>18.240000000000002</v>
      </c>
      <c r="E72" s="6"/>
      <c r="F72" s="121">
        <f t="shared" si="3"/>
        <v>0</v>
      </c>
    </row>
    <row r="73" spans="1:6" s="197" customFormat="1" ht="14" x14ac:dyDescent="0.35">
      <c r="A73" s="52">
        <v>71</v>
      </c>
      <c r="B73" s="52" t="s">
        <v>85</v>
      </c>
      <c r="C73" s="52" t="s">
        <v>44</v>
      </c>
      <c r="D73" s="120">
        <v>4.8383999999999991</v>
      </c>
      <c r="E73" s="6"/>
      <c r="F73" s="121">
        <f t="shared" si="3"/>
        <v>0</v>
      </c>
    </row>
    <row r="74" spans="1:6" s="197" customFormat="1" ht="28" x14ac:dyDescent="0.35">
      <c r="A74" s="52">
        <v>72</v>
      </c>
      <c r="B74" s="52" t="s">
        <v>86</v>
      </c>
      <c r="C74" s="52" t="s">
        <v>44</v>
      </c>
      <c r="D74" s="120">
        <v>2.56</v>
      </c>
      <c r="E74" s="6"/>
      <c r="F74" s="121">
        <f t="shared" si="3"/>
        <v>0</v>
      </c>
    </row>
    <row r="75" spans="1:6" s="197" customFormat="1" ht="14" x14ac:dyDescent="0.35">
      <c r="A75" s="52">
        <v>73</v>
      </c>
      <c r="B75" s="52" t="s">
        <v>63</v>
      </c>
      <c r="C75" s="52" t="s">
        <v>64</v>
      </c>
      <c r="D75" s="120">
        <v>1</v>
      </c>
      <c r="E75" s="6"/>
      <c r="F75" s="121">
        <f t="shared" si="3"/>
        <v>0</v>
      </c>
    </row>
    <row r="76" spans="1:6" s="197" customFormat="1" ht="28" x14ac:dyDescent="0.35">
      <c r="A76" s="52">
        <v>74</v>
      </c>
      <c r="B76" s="52" t="s">
        <v>87</v>
      </c>
      <c r="C76" s="52" t="s">
        <v>64</v>
      </c>
      <c r="D76" s="120">
        <v>1</v>
      </c>
      <c r="E76" s="6"/>
      <c r="F76" s="121">
        <f t="shared" si="3"/>
        <v>0</v>
      </c>
    </row>
    <row r="77" spans="1:6" s="197" customFormat="1" ht="28" x14ac:dyDescent="0.35">
      <c r="A77" s="52">
        <v>75</v>
      </c>
      <c r="B77" s="52" t="s">
        <v>88</v>
      </c>
      <c r="C77" s="52" t="s">
        <v>33</v>
      </c>
      <c r="D77" s="120">
        <v>1</v>
      </c>
      <c r="E77" s="6"/>
      <c r="F77" s="121">
        <f t="shared" si="3"/>
        <v>0</v>
      </c>
    </row>
    <row r="78" spans="1:6" s="197" customFormat="1" ht="28" x14ac:dyDescent="0.35">
      <c r="A78" s="52">
        <v>76</v>
      </c>
      <c r="B78" s="52" t="s">
        <v>89</v>
      </c>
      <c r="C78" s="105" t="s">
        <v>53</v>
      </c>
      <c r="D78" s="100">
        <v>1</v>
      </c>
      <c r="E78" s="1"/>
      <c r="F78" s="106">
        <f t="shared" si="3"/>
        <v>0</v>
      </c>
    </row>
    <row r="79" spans="1:6" s="200" customFormat="1" ht="14" x14ac:dyDescent="0.35">
      <c r="A79" s="61">
        <v>77</v>
      </c>
      <c r="B79" s="122" t="s">
        <v>90</v>
      </c>
      <c r="C79" s="123"/>
      <c r="D79" s="124"/>
      <c r="E79" s="19"/>
      <c r="F79" s="123">
        <f>SUM(F66:F78)</f>
        <v>0</v>
      </c>
    </row>
    <row r="80" spans="1:6" s="200" customFormat="1" ht="14" x14ac:dyDescent="0.35">
      <c r="A80" s="62">
        <v>78</v>
      </c>
      <c r="B80" s="62" t="s">
        <v>91</v>
      </c>
      <c r="C80" s="125"/>
      <c r="D80" s="126"/>
      <c r="E80" s="20"/>
      <c r="F80" s="125">
        <f>F79+F64</f>
        <v>0</v>
      </c>
    </row>
    <row r="81" spans="1:6" s="201" customFormat="1" ht="18.5" x14ac:dyDescent="0.55000000000000004">
      <c r="A81" s="63">
        <v>79</v>
      </c>
      <c r="B81" s="63" t="s">
        <v>92</v>
      </c>
      <c r="C81" s="127" t="s">
        <v>0</v>
      </c>
      <c r="D81" s="128" t="s">
        <v>0</v>
      </c>
      <c r="E81" s="21"/>
      <c r="F81" s="129">
        <f>F80+F18+F6</f>
        <v>0</v>
      </c>
    </row>
    <row r="82" spans="1:6" s="196" customFormat="1" ht="15.5" x14ac:dyDescent="0.35">
      <c r="A82" s="63">
        <v>80</v>
      </c>
      <c r="B82" s="63" t="s">
        <v>93</v>
      </c>
      <c r="C82" s="130"/>
      <c r="D82" s="131"/>
      <c r="E82" s="22"/>
      <c r="F82" s="132">
        <f>F81*0.18</f>
        <v>0</v>
      </c>
    </row>
    <row r="83" spans="1:6" s="196" customFormat="1" ht="15.5" x14ac:dyDescent="0.35">
      <c r="A83" s="64">
        <v>81</v>
      </c>
      <c r="B83" s="64" t="s">
        <v>94</v>
      </c>
      <c r="C83" s="133"/>
      <c r="D83" s="134"/>
      <c r="E83" s="24"/>
      <c r="F83" s="82">
        <f>F81+F82</f>
        <v>0</v>
      </c>
    </row>
    <row r="84" spans="1:6" s="202" customFormat="1" x14ac:dyDescent="0.5">
      <c r="A84" s="65">
        <v>82</v>
      </c>
      <c r="B84" s="65" t="s">
        <v>95</v>
      </c>
      <c r="C84" s="65"/>
      <c r="D84" s="135"/>
      <c r="E84" s="26"/>
      <c r="F84" s="65"/>
    </row>
    <row r="85" spans="1:6" s="202" customFormat="1" ht="28" x14ac:dyDescent="0.5">
      <c r="A85" s="49">
        <v>83</v>
      </c>
      <c r="B85" s="49" t="s">
        <v>96</v>
      </c>
      <c r="C85" s="49" t="s">
        <v>97</v>
      </c>
      <c r="D85" s="120">
        <v>1</v>
      </c>
      <c r="E85" s="27"/>
      <c r="F85" s="136">
        <f>E85*D85</f>
        <v>0</v>
      </c>
    </row>
    <row r="86" spans="1:6" s="202" customFormat="1" ht="42" x14ac:dyDescent="0.5">
      <c r="A86" s="49">
        <v>84</v>
      </c>
      <c r="B86" s="49" t="s">
        <v>11</v>
      </c>
      <c r="C86" s="49" t="s">
        <v>97</v>
      </c>
      <c r="D86" s="120">
        <v>1</v>
      </c>
      <c r="E86" s="27"/>
      <c r="F86" s="136">
        <f>E86*D86</f>
        <v>0</v>
      </c>
    </row>
    <row r="87" spans="1:6" s="202" customFormat="1" x14ac:dyDescent="0.5">
      <c r="A87" s="50">
        <v>85</v>
      </c>
      <c r="B87" s="50" t="s">
        <v>12</v>
      </c>
      <c r="C87" s="50" t="s">
        <v>0</v>
      </c>
      <c r="D87" s="137" t="s">
        <v>0</v>
      </c>
      <c r="E87" s="14"/>
      <c r="F87" s="138">
        <f>SUM(F85:F86)</f>
        <v>0</v>
      </c>
    </row>
    <row r="88" spans="1:6" s="202" customFormat="1" ht="42" x14ac:dyDescent="0.5">
      <c r="A88" s="66">
        <v>86</v>
      </c>
      <c r="B88" s="66" t="s">
        <v>98</v>
      </c>
      <c r="C88" s="66" t="s">
        <v>97</v>
      </c>
      <c r="D88" s="139">
        <v>23</v>
      </c>
      <c r="E88" s="28"/>
      <c r="F88" s="140">
        <f t="shared" ref="F88:F93" si="4">E88*D88</f>
        <v>0</v>
      </c>
    </row>
    <row r="89" spans="1:6" s="202" customFormat="1" ht="42" x14ac:dyDescent="0.5">
      <c r="A89" s="66">
        <v>87</v>
      </c>
      <c r="B89" s="66" t="s">
        <v>99</v>
      </c>
      <c r="C89" s="66" t="s">
        <v>97</v>
      </c>
      <c r="D89" s="139">
        <v>26</v>
      </c>
      <c r="E89" s="28"/>
      <c r="F89" s="140">
        <f t="shared" si="4"/>
        <v>0</v>
      </c>
    </row>
    <row r="90" spans="1:6" s="202" customFormat="1" ht="56" x14ac:dyDescent="0.5">
      <c r="A90" s="66">
        <v>88</v>
      </c>
      <c r="B90" s="66" t="s">
        <v>100</v>
      </c>
      <c r="C90" s="66" t="s">
        <v>97</v>
      </c>
      <c r="D90" s="139">
        <v>19</v>
      </c>
      <c r="E90" s="28"/>
      <c r="F90" s="140">
        <f t="shared" si="4"/>
        <v>0</v>
      </c>
    </row>
    <row r="91" spans="1:6" s="202" customFormat="1" ht="56" x14ac:dyDescent="0.5">
      <c r="A91" s="66">
        <v>89</v>
      </c>
      <c r="B91" s="66" t="s">
        <v>101</v>
      </c>
      <c r="C91" s="66" t="s">
        <v>97</v>
      </c>
      <c r="D91" s="139">
        <v>2</v>
      </c>
      <c r="E91" s="28"/>
      <c r="F91" s="140">
        <f t="shared" si="4"/>
        <v>0</v>
      </c>
    </row>
    <row r="92" spans="1:6" s="202" customFormat="1" ht="84" x14ac:dyDescent="0.5">
      <c r="A92" s="66">
        <v>90</v>
      </c>
      <c r="B92" s="66" t="s">
        <v>102</v>
      </c>
      <c r="C92" s="66" t="s">
        <v>21</v>
      </c>
      <c r="D92" s="139">
        <v>1330</v>
      </c>
      <c r="E92" s="28"/>
      <c r="F92" s="140">
        <f t="shared" si="4"/>
        <v>0</v>
      </c>
    </row>
    <row r="93" spans="1:6" s="202" customFormat="1" ht="42" x14ac:dyDescent="0.5">
      <c r="A93" s="66">
        <v>91</v>
      </c>
      <c r="B93" s="66" t="s">
        <v>103</v>
      </c>
      <c r="C93" s="66" t="s">
        <v>97</v>
      </c>
      <c r="D93" s="139">
        <v>1</v>
      </c>
      <c r="E93" s="28"/>
      <c r="F93" s="140">
        <f t="shared" si="4"/>
        <v>0</v>
      </c>
    </row>
    <row r="94" spans="1:6" s="202" customFormat="1" x14ac:dyDescent="0.5">
      <c r="A94" s="50">
        <v>92</v>
      </c>
      <c r="B94" s="50" t="s">
        <v>104</v>
      </c>
      <c r="C94" s="50" t="s">
        <v>0</v>
      </c>
      <c r="D94" s="137" t="s">
        <v>0</v>
      </c>
      <c r="E94" s="14"/>
      <c r="F94" s="138">
        <f>SUM(F88:F93)</f>
        <v>0</v>
      </c>
    </row>
    <row r="95" spans="1:6" s="202" customFormat="1" x14ac:dyDescent="0.5">
      <c r="A95" s="67">
        <v>93</v>
      </c>
      <c r="B95" s="67" t="s">
        <v>105</v>
      </c>
      <c r="C95" s="67" t="s">
        <v>0</v>
      </c>
      <c r="D95" s="56" t="s">
        <v>0</v>
      </c>
      <c r="E95" s="29"/>
      <c r="F95" s="141">
        <f>F94+F87</f>
        <v>0</v>
      </c>
    </row>
    <row r="96" spans="1:6" s="202" customFormat="1" x14ac:dyDescent="0.5">
      <c r="A96" s="64">
        <v>94</v>
      </c>
      <c r="B96" s="64" t="s">
        <v>93</v>
      </c>
      <c r="C96" s="64"/>
      <c r="D96" s="142"/>
      <c r="E96" s="23"/>
      <c r="F96" s="143">
        <f>F95*0.18</f>
        <v>0</v>
      </c>
    </row>
    <row r="97" spans="1:6" s="202" customFormat="1" ht="31" x14ac:dyDescent="0.5">
      <c r="A97" s="64">
        <v>95</v>
      </c>
      <c r="B97" s="64" t="s">
        <v>106</v>
      </c>
      <c r="C97" s="133"/>
      <c r="D97" s="134"/>
      <c r="E97" s="24"/>
      <c r="F97" s="77">
        <f>F95+F96</f>
        <v>0</v>
      </c>
    </row>
    <row r="98" spans="1:6" s="202" customFormat="1" x14ac:dyDescent="0.5">
      <c r="A98" s="68">
        <v>96</v>
      </c>
      <c r="B98" s="204" t="s">
        <v>107</v>
      </c>
      <c r="C98" s="204"/>
      <c r="D98" s="204"/>
      <c r="E98" s="205"/>
      <c r="F98" s="204"/>
    </row>
    <row r="99" spans="1:6" s="202" customFormat="1" x14ac:dyDescent="0.5">
      <c r="A99" s="65">
        <v>97</v>
      </c>
      <c r="B99" s="65" t="s">
        <v>3</v>
      </c>
      <c r="C99" s="65" t="s">
        <v>4</v>
      </c>
      <c r="D99" s="135" t="s">
        <v>5</v>
      </c>
      <c r="E99" s="26"/>
      <c r="F99" s="65" t="s">
        <v>7</v>
      </c>
    </row>
    <row r="100" spans="1:6" s="202" customFormat="1" x14ac:dyDescent="0.5">
      <c r="A100" s="69">
        <v>98</v>
      </c>
      <c r="B100" s="69" t="s">
        <v>108</v>
      </c>
      <c r="C100" s="69" t="s">
        <v>0</v>
      </c>
      <c r="D100" s="144" t="s">
        <v>0</v>
      </c>
      <c r="E100" s="31"/>
      <c r="F100" s="69" t="s">
        <v>0</v>
      </c>
    </row>
    <row r="101" spans="1:6" s="202" customFormat="1" ht="28" x14ac:dyDescent="0.5">
      <c r="A101" s="66">
        <v>99</v>
      </c>
      <c r="B101" s="66" t="s">
        <v>109</v>
      </c>
      <c r="C101" s="66" t="s">
        <v>53</v>
      </c>
      <c r="D101" s="139">
        <v>1</v>
      </c>
      <c r="E101" s="28"/>
      <c r="F101" s="140">
        <f>E101*D101</f>
        <v>0</v>
      </c>
    </row>
    <row r="102" spans="1:6" s="202" customFormat="1" x14ac:dyDescent="0.5">
      <c r="A102" s="70">
        <v>100</v>
      </c>
      <c r="B102" s="70" t="s">
        <v>110</v>
      </c>
      <c r="C102" s="70" t="s">
        <v>0</v>
      </c>
      <c r="D102" s="145" t="s">
        <v>0</v>
      </c>
      <c r="E102" s="32"/>
      <c r="F102" s="146">
        <f>SUM(F101:F101)</f>
        <v>0</v>
      </c>
    </row>
    <row r="103" spans="1:6" s="202" customFormat="1" x14ac:dyDescent="0.5">
      <c r="A103" s="69">
        <v>101</v>
      </c>
      <c r="B103" s="69" t="s">
        <v>111</v>
      </c>
      <c r="C103" s="69" t="s">
        <v>0</v>
      </c>
      <c r="D103" s="144" t="s">
        <v>0</v>
      </c>
      <c r="E103" s="31"/>
      <c r="F103" s="147" t="s">
        <v>0</v>
      </c>
    </row>
    <row r="104" spans="1:6" s="202" customFormat="1" ht="42" x14ac:dyDescent="0.5">
      <c r="A104" s="66">
        <v>102</v>
      </c>
      <c r="B104" s="66" t="s">
        <v>112</v>
      </c>
      <c r="C104" s="66" t="s">
        <v>97</v>
      </c>
      <c r="D104" s="139">
        <v>1</v>
      </c>
      <c r="E104" s="28"/>
      <c r="F104" s="140">
        <f>E104*D104</f>
        <v>0</v>
      </c>
    </row>
    <row r="105" spans="1:6" s="202" customFormat="1" ht="28" x14ac:dyDescent="0.5">
      <c r="A105" s="66">
        <v>103</v>
      </c>
      <c r="B105" s="66" t="s">
        <v>113</v>
      </c>
      <c r="C105" s="66" t="s">
        <v>53</v>
      </c>
      <c r="D105" s="139">
        <v>1</v>
      </c>
      <c r="E105" s="28"/>
      <c r="F105" s="140">
        <f>E105*D105</f>
        <v>0</v>
      </c>
    </row>
    <row r="106" spans="1:6" s="202" customFormat="1" x14ac:dyDescent="0.5">
      <c r="A106" s="70">
        <v>104</v>
      </c>
      <c r="B106" s="70" t="s">
        <v>110</v>
      </c>
      <c r="C106" s="70" t="s">
        <v>0</v>
      </c>
      <c r="D106" s="145" t="s">
        <v>0</v>
      </c>
      <c r="E106" s="32"/>
      <c r="F106" s="146">
        <f>SUM(F104:F105)</f>
        <v>0</v>
      </c>
    </row>
    <row r="107" spans="1:6" s="202" customFormat="1" x14ac:dyDescent="0.5">
      <c r="A107" s="71">
        <v>105</v>
      </c>
      <c r="B107" s="71" t="s">
        <v>114</v>
      </c>
      <c r="C107" s="71" t="s">
        <v>0</v>
      </c>
      <c r="D107" s="148" t="s">
        <v>0</v>
      </c>
      <c r="E107" s="33"/>
      <c r="F107" s="149" t="s">
        <v>0</v>
      </c>
    </row>
    <row r="108" spans="1:6" s="202" customFormat="1" x14ac:dyDescent="0.5">
      <c r="A108" s="72">
        <v>106</v>
      </c>
      <c r="B108" s="72" t="s">
        <v>115</v>
      </c>
      <c r="C108" s="72" t="s">
        <v>0</v>
      </c>
      <c r="D108" s="150" t="s">
        <v>0</v>
      </c>
      <c r="E108" s="34"/>
      <c r="F108" s="151" t="s">
        <v>0</v>
      </c>
    </row>
    <row r="109" spans="1:6" s="202" customFormat="1" x14ac:dyDescent="0.5">
      <c r="A109" s="66">
        <v>107</v>
      </c>
      <c r="B109" s="66" t="s">
        <v>116</v>
      </c>
      <c r="C109" s="66" t="s">
        <v>117</v>
      </c>
      <c r="D109" s="139">
        <v>0.42</v>
      </c>
      <c r="E109" s="28"/>
      <c r="F109" s="140">
        <f t="shared" ref="F109:F115" si="5">E109*D109</f>
        <v>0</v>
      </c>
    </row>
    <row r="110" spans="1:6" s="202" customFormat="1" x14ac:dyDescent="0.5">
      <c r="A110" s="66">
        <v>108</v>
      </c>
      <c r="B110" s="66" t="s">
        <v>118</v>
      </c>
      <c r="C110" s="66" t="s">
        <v>117</v>
      </c>
      <c r="D110" s="139">
        <v>1</v>
      </c>
      <c r="E110" s="28"/>
      <c r="F110" s="140">
        <f t="shared" si="5"/>
        <v>0</v>
      </c>
    </row>
    <row r="111" spans="1:6" s="202" customFormat="1" x14ac:dyDescent="0.5">
      <c r="A111" s="66">
        <v>109</v>
      </c>
      <c r="B111" s="66" t="s">
        <v>119</v>
      </c>
      <c r="C111" s="66" t="s">
        <v>120</v>
      </c>
      <c r="D111" s="139">
        <v>1</v>
      </c>
      <c r="E111" s="28"/>
      <c r="F111" s="140">
        <f t="shared" si="5"/>
        <v>0</v>
      </c>
    </row>
    <row r="112" spans="1:6" s="202" customFormat="1" x14ac:dyDescent="0.5">
      <c r="A112" s="66">
        <v>110</v>
      </c>
      <c r="B112" s="66" t="s">
        <v>121</v>
      </c>
      <c r="C112" s="66" t="s">
        <v>122</v>
      </c>
      <c r="D112" s="139">
        <v>20.6</v>
      </c>
      <c r="E112" s="28"/>
      <c r="F112" s="140">
        <f t="shared" si="5"/>
        <v>0</v>
      </c>
    </row>
    <row r="113" spans="1:6" s="202" customFormat="1" x14ac:dyDescent="0.5">
      <c r="A113" s="66">
        <v>111</v>
      </c>
      <c r="B113" s="66" t="s">
        <v>123</v>
      </c>
      <c r="C113" s="66" t="s">
        <v>122</v>
      </c>
      <c r="D113" s="139">
        <v>31.8</v>
      </c>
      <c r="E113" s="28"/>
      <c r="F113" s="140">
        <f t="shared" si="5"/>
        <v>0</v>
      </c>
    </row>
    <row r="114" spans="1:6" s="202" customFormat="1" x14ac:dyDescent="0.5">
      <c r="A114" s="66">
        <v>112</v>
      </c>
      <c r="B114" s="66" t="s">
        <v>124</v>
      </c>
      <c r="C114" s="66" t="s">
        <v>122</v>
      </c>
      <c r="D114" s="139">
        <v>20</v>
      </c>
      <c r="E114" s="28"/>
      <c r="F114" s="140">
        <f t="shared" si="5"/>
        <v>0</v>
      </c>
    </row>
    <row r="115" spans="1:6" s="202" customFormat="1" ht="42" x14ac:dyDescent="0.5">
      <c r="A115" s="66">
        <v>113</v>
      </c>
      <c r="B115" s="66" t="s">
        <v>125</v>
      </c>
      <c r="C115" s="66" t="s">
        <v>53</v>
      </c>
      <c r="D115" s="139">
        <v>1</v>
      </c>
      <c r="E115" s="28"/>
      <c r="F115" s="140">
        <f t="shared" si="5"/>
        <v>0</v>
      </c>
    </row>
    <row r="116" spans="1:6" s="202" customFormat="1" x14ac:dyDescent="0.5">
      <c r="A116" s="70">
        <v>114</v>
      </c>
      <c r="B116" s="70" t="s">
        <v>110</v>
      </c>
      <c r="C116" s="70" t="s">
        <v>0</v>
      </c>
      <c r="D116" s="145" t="s">
        <v>0</v>
      </c>
      <c r="E116" s="32"/>
      <c r="F116" s="146">
        <f>SUM(F109:F115)</f>
        <v>0</v>
      </c>
    </row>
    <row r="117" spans="1:6" s="202" customFormat="1" x14ac:dyDescent="0.5">
      <c r="A117" s="50">
        <v>115</v>
      </c>
      <c r="B117" s="50" t="s">
        <v>126</v>
      </c>
      <c r="C117" s="50" t="s">
        <v>0</v>
      </c>
      <c r="D117" s="137" t="s">
        <v>0</v>
      </c>
      <c r="E117" s="14"/>
      <c r="F117" s="138">
        <f>F116+F106+F102</f>
        <v>0</v>
      </c>
    </row>
    <row r="118" spans="1:6" s="202" customFormat="1" x14ac:dyDescent="0.5">
      <c r="A118" s="73">
        <v>116</v>
      </c>
      <c r="B118" s="73" t="s">
        <v>127</v>
      </c>
      <c r="C118" s="152"/>
      <c r="D118" s="153">
        <v>1</v>
      </c>
      <c r="E118" s="35"/>
      <c r="F118" s="155">
        <f>F117*D118</f>
        <v>0</v>
      </c>
    </row>
    <row r="119" spans="1:6" s="202" customFormat="1" x14ac:dyDescent="0.5">
      <c r="A119" s="73">
        <v>117</v>
      </c>
      <c r="B119" s="73" t="s">
        <v>128</v>
      </c>
      <c r="C119" s="154"/>
      <c r="D119" s="153"/>
      <c r="E119" s="35"/>
      <c r="F119" s="155">
        <f>F118*18/100</f>
        <v>0</v>
      </c>
    </row>
    <row r="120" spans="1:6" s="202" customFormat="1" x14ac:dyDescent="0.5">
      <c r="A120" s="73">
        <v>118</v>
      </c>
      <c r="B120" s="73" t="s">
        <v>129</v>
      </c>
      <c r="C120" s="154"/>
      <c r="D120" s="153"/>
      <c r="E120" s="35"/>
      <c r="F120" s="155">
        <f>F119+F118</f>
        <v>0</v>
      </c>
    </row>
    <row r="121" spans="1:6" s="202" customFormat="1" x14ac:dyDescent="0.5">
      <c r="A121" s="74">
        <v>119</v>
      </c>
      <c r="B121" s="204" t="s">
        <v>130</v>
      </c>
      <c r="C121" s="204"/>
      <c r="D121" s="204"/>
      <c r="E121" s="205"/>
      <c r="F121" s="204"/>
    </row>
    <row r="122" spans="1:6" s="202" customFormat="1" ht="42" x14ac:dyDescent="0.5">
      <c r="A122" s="52">
        <v>120</v>
      </c>
      <c r="B122" s="52" t="s">
        <v>131</v>
      </c>
      <c r="C122" s="156" t="s">
        <v>132</v>
      </c>
      <c r="D122" s="120">
        <v>17</v>
      </c>
      <c r="E122" s="1"/>
      <c r="F122" s="157">
        <f>D122*E122</f>
        <v>0</v>
      </c>
    </row>
    <row r="123" spans="1:6" s="202" customFormat="1" ht="42" x14ac:dyDescent="0.5">
      <c r="A123" s="52">
        <v>121</v>
      </c>
      <c r="B123" s="52" t="s">
        <v>133</v>
      </c>
      <c r="C123" s="156" t="s">
        <v>132</v>
      </c>
      <c r="D123" s="100">
        <v>21</v>
      </c>
      <c r="E123" s="1"/>
      <c r="F123" s="157">
        <f>D123*E123</f>
        <v>0</v>
      </c>
    </row>
    <row r="124" spans="1:6" s="202" customFormat="1" ht="56" x14ac:dyDescent="0.5">
      <c r="A124" s="52">
        <v>122</v>
      </c>
      <c r="B124" s="52" t="s">
        <v>134</v>
      </c>
      <c r="C124" s="156" t="s">
        <v>97</v>
      </c>
      <c r="D124" s="100">
        <v>1</v>
      </c>
      <c r="E124" s="1"/>
      <c r="F124" s="157">
        <f>D124*E124</f>
        <v>0</v>
      </c>
    </row>
    <row r="125" spans="1:6" s="202" customFormat="1" ht="42" x14ac:dyDescent="0.5">
      <c r="A125" s="52">
        <v>123</v>
      </c>
      <c r="B125" s="52" t="s">
        <v>135</v>
      </c>
      <c r="C125" s="158" t="s">
        <v>97</v>
      </c>
      <c r="D125" s="159">
        <v>1</v>
      </c>
      <c r="E125" s="7"/>
      <c r="F125" s="157">
        <f>D125*E125</f>
        <v>0</v>
      </c>
    </row>
    <row r="126" spans="1:6" s="202" customFormat="1" ht="56" x14ac:dyDescent="0.5">
      <c r="A126" s="75">
        <v>124</v>
      </c>
      <c r="B126" s="75" t="s">
        <v>136</v>
      </c>
      <c r="C126" s="158" t="s">
        <v>132</v>
      </c>
      <c r="D126" s="159">
        <v>18</v>
      </c>
      <c r="E126" s="7"/>
      <c r="F126" s="157">
        <f>D126*E126</f>
        <v>0</v>
      </c>
    </row>
    <row r="127" spans="1:6" s="202" customFormat="1" x14ac:dyDescent="0.5">
      <c r="A127" s="70">
        <v>125</v>
      </c>
      <c r="B127" s="70" t="s">
        <v>137</v>
      </c>
      <c r="C127" s="160" t="s">
        <v>0</v>
      </c>
      <c r="D127" s="161"/>
      <c r="E127" s="32"/>
      <c r="F127" s="146">
        <f>SUM(F123:F126)</f>
        <v>0</v>
      </c>
    </row>
    <row r="128" spans="1:6" s="202" customFormat="1" x14ac:dyDescent="0.5">
      <c r="A128" s="65">
        <v>126</v>
      </c>
      <c r="B128" s="65" t="s">
        <v>138</v>
      </c>
      <c r="C128" s="65"/>
      <c r="D128" s="135"/>
      <c r="E128" s="26"/>
      <c r="F128" s="65"/>
    </row>
    <row r="129" spans="1:6" s="202" customFormat="1" ht="28" x14ac:dyDescent="0.5">
      <c r="A129" s="52">
        <v>127</v>
      </c>
      <c r="B129" s="52" t="s">
        <v>139</v>
      </c>
      <c r="C129" s="156" t="s">
        <v>140</v>
      </c>
      <c r="D129" s="100">
        <v>1</v>
      </c>
      <c r="E129" s="6"/>
      <c r="F129" s="162">
        <f t="shared" ref="F129:F184" si="6">D129*E129</f>
        <v>0</v>
      </c>
    </row>
    <row r="130" spans="1:6" s="202" customFormat="1" x14ac:dyDescent="0.5">
      <c r="A130" s="52">
        <v>128</v>
      </c>
      <c r="B130" s="52" t="s">
        <v>141</v>
      </c>
      <c r="C130" s="156" t="s">
        <v>15</v>
      </c>
      <c r="D130" s="100">
        <f>12.8*(13-5.4)*0.8</f>
        <v>77.824000000000012</v>
      </c>
      <c r="E130" s="6"/>
      <c r="F130" s="162">
        <f t="shared" si="6"/>
        <v>0</v>
      </c>
    </row>
    <row r="131" spans="1:6" s="202" customFormat="1" ht="28" x14ac:dyDescent="0.5">
      <c r="A131" s="52">
        <v>129</v>
      </c>
      <c r="B131" s="52" t="s">
        <v>142</v>
      </c>
      <c r="C131" s="156" t="s">
        <v>15</v>
      </c>
      <c r="D131" s="100">
        <f>((13-5.4)*5.2)*3.9</f>
        <v>154.12799999999999</v>
      </c>
      <c r="E131" s="6"/>
      <c r="F131" s="162">
        <f t="shared" si="6"/>
        <v>0</v>
      </c>
    </row>
    <row r="132" spans="1:6" s="202" customFormat="1" x14ac:dyDescent="0.5">
      <c r="A132" s="52">
        <v>130</v>
      </c>
      <c r="B132" s="52" t="s">
        <v>143</v>
      </c>
      <c r="C132" s="156" t="s">
        <v>15</v>
      </c>
      <c r="D132" s="100">
        <f>((12-5.4)+4.2)*2*0.5*3.9</f>
        <v>42.120000000000005</v>
      </c>
      <c r="E132" s="6"/>
      <c r="F132" s="162">
        <f t="shared" si="6"/>
        <v>0</v>
      </c>
    </row>
    <row r="133" spans="1:6" s="202" customFormat="1" x14ac:dyDescent="0.5">
      <c r="A133" s="52">
        <v>131</v>
      </c>
      <c r="B133" s="52" t="s">
        <v>144</v>
      </c>
      <c r="C133" s="156" t="s">
        <v>15</v>
      </c>
      <c r="D133" s="100">
        <f>D130+D131-D132</f>
        <v>189.83199999999999</v>
      </c>
      <c r="E133" s="6"/>
      <c r="F133" s="162">
        <f t="shared" si="6"/>
        <v>0</v>
      </c>
    </row>
    <row r="134" spans="1:6" s="202" customFormat="1" ht="28" x14ac:dyDescent="0.5">
      <c r="A134" s="52">
        <v>132</v>
      </c>
      <c r="B134" s="52" t="s">
        <v>145</v>
      </c>
      <c r="C134" s="156" t="s">
        <v>15</v>
      </c>
      <c r="D134" s="100">
        <f>(3.6+(13.2-5.4))*2*0.05*0.6</f>
        <v>0.68399999999999994</v>
      </c>
      <c r="E134" s="6"/>
      <c r="F134" s="162">
        <f t="shared" si="6"/>
        <v>0</v>
      </c>
    </row>
    <row r="135" spans="1:6" s="202" customFormat="1" ht="28" x14ac:dyDescent="0.5">
      <c r="A135" s="52">
        <v>133</v>
      </c>
      <c r="B135" s="52" t="s">
        <v>146</v>
      </c>
      <c r="C135" s="156" t="s">
        <v>15</v>
      </c>
      <c r="D135" s="100">
        <f>((12.4-5.4)+3.8)*2*3.65*0.4</f>
        <v>31.536000000000001</v>
      </c>
      <c r="E135" s="6"/>
      <c r="F135" s="162">
        <f t="shared" si="6"/>
        <v>0</v>
      </c>
    </row>
    <row r="136" spans="1:6" s="202" customFormat="1" x14ac:dyDescent="0.5">
      <c r="A136" s="52">
        <v>134</v>
      </c>
      <c r="B136" s="52" t="s">
        <v>147</v>
      </c>
      <c r="C136" s="156" t="s">
        <v>15</v>
      </c>
      <c r="D136" s="100">
        <f>D134/0.5*0.4</f>
        <v>0.54720000000000002</v>
      </c>
      <c r="E136" s="6"/>
      <c r="F136" s="162">
        <f t="shared" si="6"/>
        <v>0</v>
      </c>
    </row>
    <row r="137" spans="1:6" s="202" customFormat="1" x14ac:dyDescent="0.5">
      <c r="A137" s="52">
        <v>135</v>
      </c>
      <c r="B137" s="52" t="s">
        <v>148</v>
      </c>
      <c r="C137" s="156" t="s">
        <v>15</v>
      </c>
      <c r="D137" s="100">
        <f>((12-5.4)+3.8)*2*0.2*0.25+3.8*3*0.2*0.25</f>
        <v>1.6099999999999999</v>
      </c>
      <c r="E137" s="6"/>
      <c r="F137" s="162">
        <f t="shared" si="6"/>
        <v>0</v>
      </c>
    </row>
    <row r="138" spans="1:6" s="202" customFormat="1" x14ac:dyDescent="0.5">
      <c r="A138" s="52">
        <v>136</v>
      </c>
      <c r="B138" s="52" t="s">
        <v>149</v>
      </c>
      <c r="C138" s="156" t="s">
        <v>44</v>
      </c>
      <c r="D138" s="100">
        <f>((11.6-5.4)+3.8)*2*3.85</f>
        <v>77</v>
      </c>
      <c r="E138" s="6"/>
      <c r="F138" s="162">
        <f t="shared" si="6"/>
        <v>0</v>
      </c>
    </row>
    <row r="139" spans="1:6" s="202" customFormat="1" x14ac:dyDescent="0.5">
      <c r="A139" s="52">
        <v>137</v>
      </c>
      <c r="B139" s="52" t="s">
        <v>150</v>
      </c>
      <c r="C139" s="156" t="s">
        <v>15</v>
      </c>
      <c r="D139" s="100">
        <f>((11.6-5.4)*3.8)*0.3</f>
        <v>7.0679999999999987</v>
      </c>
      <c r="E139" s="6"/>
      <c r="F139" s="162">
        <f t="shared" si="6"/>
        <v>0</v>
      </c>
    </row>
    <row r="140" spans="1:6" s="202" customFormat="1" ht="28" x14ac:dyDescent="0.5">
      <c r="A140" s="52">
        <v>138</v>
      </c>
      <c r="B140" s="52" t="s">
        <v>151</v>
      </c>
      <c r="C140" s="156" t="s">
        <v>132</v>
      </c>
      <c r="D140" s="100">
        <v>1</v>
      </c>
      <c r="E140" s="6"/>
      <c r="F140" s="162">
        <f t="shared" si="6"/>
        <v>0</v>
      </c>
    </row>
    <row r="141" spans="1:6" s="202" customFormat="1" x14ac:dyDescent="0.5">
      <c r="A141" s="52">
        <v>139</v>
      </c>
      <c r="B141" s="52" t="s">
        <v>152</v>
      </c>
      <c r="C141" s="156" t="s">
        <v>15</v>
      </c>
      <c r="D141" s="100">
        <f>((11-5.4)*4.2)*0.15</f>
        <v>3.528</v>
      </c>
      <c r="E141" s="6"/>
      <c r="F141" s="162">
        <f t="shared" si="6"/>
        <v>0</v>
      </c>
    </row>
    <row r="142" spans="1:6" s="202" customFormat="1" x14ac:dyDescent="0.5">
      <c r="A142" s="52">
        <v>140</v>
      </c>
      <c r="B142" s="52" t="s">
        <v>153</v>
      </c>
      <c r="C142" s="156" t="s">
        <v>44</v>
      </c>
      <c r="D142" s="100">
        <f>4.2*1*0.15</f>
        <v>0.63</v>
      </c>
      <c r="E142" s="6"/>
      <c r="F142" s="162">
        <f t="shared" si="6"/>
        <v>0</v>
      </c>
    </row>
    <row r="143" spans="1:6" s="202" customFormat="1" ht="28" x14ac:dyDescent="0.5">
      <c r="A143" s="52">
        <v>141</v>
      </c>
      <c r="B143" s="52" t="s">
        <v>154</v>
      </c>
      <c r="C143" s="156" t="s">
        <v>15</v>
      </c>
      <c r="D143" s="100">
        <f>((12.4-5.4)*2+7.08*2+2.4+2.28+1.5*2)*0.6*0.6</f>
        <v>12.902399999999998</v>
      </c>
      <c r="E143" s="6"/>
      <c r="F143" s="162">
        <f t="shared" si="6"/>
        <v>0</v>
      </c>
    </row>
    <row r="144" spans="1:6" s="202" customFormat="1" x14ac:dyDescent="0.5">
      <c r="A144" s="52">
        <v>142</v>
      </c>
      <c r="B144" s="52" t="s">
        <v>155</v>
      </c>
      <c r="C144" s="156" t="s">
        <v>15</v>
      </c>
      <c r="D144" s="100">
        <f>D143/0.6/0.6*0.05*0.4</f>
        <v>0.71679999999999999</v>
      </c>
      <c r="E144" s="6"/>
      <c r="F144" s="162">
        <f t="shared" si="6"/>
        <v>0</v>
      </c>
    </row>
    <row r="145" spans="1:6" s="202" customFormat="1" ht="28" x14ac:dyDescent="0.5">
      <c r="A145" s="52">
        <v>143</v>
      </c>
      <c r="B145" s="52" t="s">
        <v>156</v>
      </c>
      <c r="C145" s="156" t="s">
        <v>15</v>
      </c>
      <c r="D145" s="100">
        <f>D143/0.6/0.7*0.4*0.6</f>
        <v>7.3727999999999998</v>
      </c>
      <c r="E145" s="6"/>
      <c r="F145" s="162">
        <f t="shared" si="6"/>
        <v>0</v>
      </c>
    </row>
    <row r="146" spans="1:6" s="202" customFormat="1" x14ac:dyDescent="0.5">
      <c r="A146" s="52">
        <v>144</v>
      </c>
      <c r="B146" s="52" t="s">
        <v>147</v>
      </c>
      <c r="C146" s="156" t="s">
        <v>15</v>
      </c>
      <c r="D146" s="100">
        <f>D143/0.6/0.6*0.4*0.05</f>
        <v>0.71679999999999999</v>
      </c>
      <c r="E146" s="6"/>
      <c r="F146" s="162">
        <f t="shared" si="6"/>
        <v>0</v>
      </c>
    </row>
    <row r="147" spans="1:6" s="202" customFormat="1" x14ac:dyDescent="0.5">
      <c r="A147" s="52">
        <v>145</v>
      </c>
      <c r="B147" s="52" t="s">
        <v>157</v>
      </c>
      <c r="C147" s="156" t="s">
        <v>158</v>
      </c>
      <c r="D147" s="100">
        <f>D143/0.6/0.6+((11-5.4)*3+3.6*4)</f>
        <v>67.039999999999992</v>
      </c>
      <c r="E147" s="6"/>
      <c r="F147" s="162">
        <f t="shared" si="6"/>
        <v>0</v>
      </c>
    </row>
    <row r="148" spans="1:6" s="202" customFormat="1" x14ac:dyDescent="0.5">
      <c r="A148" s="52">
        <v>146</v>
      </c>
      <c r="B148" s="52" t="s">
        <v>159</v>
      </c>
      <c r="C148" s="156" t="s">
        <v>15</v>
      </c>
      <c r="D148" s="100">
        <f>0.7*0.7*4*0.3+0.2*0.2*4*6.5</f>
        <v>1.6280000000000001</v>
      </c>
      <c r="E148" s="6"/>
      <c r="F148" s="162">
        <f t="shared" si="6"/>
        <v>0</v>
      </c>
    </row>
    <row r="149" spans="1:6" s="202" customFormat="1" x14ac:dyDescent="0.5">
      <c r="A149" s="52">
        <v>147</v>
      </c>
      <c r="B149" s="52" t="s">
        <v>160</v>
      </c>
      <c r="C149" s="156" t="s">
        <v>15</v>
      </c>
      <c r="D149" s="100">
        <f>((11-5.4)+3.8)*2*0.2*0.2</f>
        <v>0.752</v>
      </c>
      <c r="E149" s="6"/>
      <c r="F149" s="162">
        <f t="shared" si="6"/>
        <v>0</v>
      </c>
    </row>
    <row r="150" spans="1:6" s="202" customFormat="1" x14ac:dyDescent="0.5">
      <c r="A150" s="52">
        <v>148</v>
      </c>
      <c r="B150" s="52" t="s">
        <v>161</v>
      </c>
      <c r="C150" s="156" t="s">
        <v>15</v>
      </c>
      <c r="D150" s="100">
        <f>((D147*2.1+D147*0.5)-((9*2.1*0.9)+(0.8*1.2)))*0.2-0.5</f>
        <v>30.766799999999996</v>
      </c>
      <c r="E150" s="6"/>
      <c r="F150" s="162">
        <f t="shared" si="6"/>
        <v>0</v>
      </c>
    </row>
    <row r="151" spans="1:6" s="202" customFormat="1" x14ac:dyDescent="0.5">
      <c r="A151" s="52">
        <v>149</v>
      </c>
      <c r="B151" s="52" t="s">
        <v>162</v>
      </c>
      <c r="C151" s="156" t="s">
        <v>44</v>
      </c>
      <c r="D151" s="100">
        <f>0.9*0.2*7+0.8*0.2</f>
        <v>1.4200000000000004</v>
      </c>
      <c r="E151" s="6"/>
      <c r="F151" s="162">
        <f t="shared" si="6"/>
        <v>0</v>
      </c>
    </row>
    <row r="152" spans="1:6" s="202" customFormat="1" x14ac:dyDescent="0.5">
      <c r="A152" s="52">
        <v>150</v>
      </c>
      <c r="B152" s="52" t="s">
        <v>163</v>
      </c>
      <c r="C152" s="156" t="s">
        <v>164</v>
      </c>
      <c r="D152" s="100">
        <f>(5*1+4*4+7)*4.8+(5*(11.6-5.4))+(2.88+3.3)*1</f>
        <v>171.58</v>
      </c>
      <c r="E152" s="6"/>
      <c r="F152" s="162">
        <f t="shared" si="6"/>
        <v>0</v>
      </c>
    </row>
    <row r="153" spans="1:6" s="202" customFormat="1" ht="28" x14ac:dyDescent="0.5">
      <c r="A153" s="52">
        <v>151</v>
      </c>
      <c r="B153" s="52" t="s">
        <v>165</v>
      </c>
      <c r="C153" s="156" t="s">
        <v>44</v>
      </c>
      <c r="D153" s="100">
        <f>5.2*(12-5.4)+3.08*3.1</f>
        <v>43.868000000000002</v>
      </c>
      <c r="E153" s="6"/>
      <c r="F153" s="162">
        <f t="shared" si="6"/>
        <v>0</v>
      </c>
    </row>
    <row r="154" spans="1:6" s="202" customFormat="1" x14ac:dyDescent="0.5">
      <c r="A154" s="52">
        <v>152</v>
      </c>
      <c r="B154" s="52" t="s">
        <v>166</v>
      </c>
      <c r="C154" s="156" t="s">
        <v>158</v>
      </c>
      <c r="D154" s="100">
        <f>3.08+(12-5.4)</f>
        <v>9.68</v>
      </c>
      <c r="E154" s="6"/>
      <c r="F154" s="162">
        <f t="shared" si="6"/>
        <v>0</v>
      </c>
    </row>
    <row r="155" spans="1:6" s="202" customFormat="1" x14ac:dyDescent="0.5">
      <c r="A155" s="52">
        <v>153</v>
      </c>
      <c r="B155" s="52" t="s">
        <v>167</v>
      </c>
      <c r="C155" s="156" t="s">
        <v>158</v>
      </c>
      <c r="D155" s="100">
        <f>(3.5*2+3.08)+(11.6-5.4+4.8*2)</f>
        <v>25.88</v>
      </c>
      <c r="E155" s="6"/>
      <c r="F155" s="162">
        <f t="shared" si="6"/>
        <v>0</v>
      </c>
    </row>
    <row r="156" spans="1:6" s="202" customFormat="1" ht="28" x14ac:dyDescent="0.5">
      <c r="A156" s="52">
        <v>154</v>
      </c>
      <c r="B156" s="52" t="s">
        <v>168</v>
      </c>
      <c r="C156" s="156" t="s">
        <v>158</v>
      </c>
      <c r="D156" s="100">
        <v>6</v>
      </c>
      <c r="E156" s="6"/>
      <c r="F156" s="162">
        <f t="shared" si="6"/>
        <v>0</v>
      </c>
    </row>
    <row r="157" spans="1:6" s="202" customFormat="1" ht="28" x14ac:dyDescent="0.5">
      <c r="A157" s="52">
        <v>155</v>
      </c>
      <c r="B157" s="52" t="s">
        <v>169</v>
      </c>
      <c r="C157" s="156" t="s">
        <v>44</v>
      </c>
      <c r="D157" s="100">
        <f>D143/0.6/0.6*0.4</f>
        <v>14.335999999999999</v>
      </c>
      <c r="E157" s="6"/>
      <c r="F157" s="162">
        <f t="shared" si="6"/>
        <v>0</v>
      </c>
    </row>
    <row r="158" spans="1:6" s="202" customFormat="1" ht="28" x14ac:dyDescent="0.5">
      <c r="A158" s="52">
        <v>156</v>
      </c>
      <c r="B158" s="52" t="s">
        <v>170</v>
      </c>
      <c r="C158" s="156" t="s">
        <v>44</v>
      </c>
      <c r="D158" s="100">
        <f>D149/0.2/0.2*2.8+((3.8*29)+(10.6-5.4))*2.8*2-0.9*2.1*9-1.2*0.8+D149/0.2+(D143/0.6/0.7-4.1)*0.3</f>
        <v>692.65599999999984</v>
      </c>
      <c r="E158" s="6"/>
      <c r="F158" s="162">
        <f t="shared" si="6"/>
        <v>0</v>
      </c>
    </row>
    <row r="159" spans="1:6" s="202" customFormat="1" x14ac:dyDescent="0.5">
      <c r="A159" s="52">
        <v>157</v>
      </c>
      <c r="B159" s="52" t="s">
        <v>171</v>
      </c>
      <c r="C159" s="156" t="s">
        <v>44</v>
      </c>
      <c r="D159" s="100">
        <f>D150/9.2</f>
        <v>3.3442173913043476</v>
      </c>
      <c r="E159" s="6"/>
      <c r="F159" s="162">
        <f t="shared" si="6"/>
        <v>0</v>
      </c>
    </row>
    <row r="160" spans="1:6" s="202" customFormat="1" ht="28" x14ac:dyDescent="0.5">
      <c r="A160" s="52">
        <v>158</v>
      </c>
      <c r="B160" s="52" t="s">
        <v>172</v>
      </c>
      <c r="C160" s="156" t="s">
        <v>140</v>
      </c>
      <c r="D160" s="100">
        <v>1</v>
      </c>
      <c r="E160" s="6"/>
      <c r="F160" s="162">
        <f t="shared" si="6"/>
        <v>0</v>
      </c>
    </row>
    <row r="161" spans="1:6" s="202" customFormat="1" ht="28" x14ac:dyDescent="0.5">
      <c r="A161" s="52">
        <v>159</v>
      </c>
      <c r="B161" s="52" t="s">
        <v>173</v>
      </c>
      <c r="C161" s="156" t="s">
        <v>140</v>
      </c>
      <c r="D161" s="100">
        <v>1</v>
      </c>
      <c r="E161" s="6"/>
      <c r="F161" s="162">
        <f t="shared" si="6"/>
        <v>0</v>
      </c>
    </row>
    <row r="162" spans="1:6" s="202" customFormat="1" ht="28" x14ac:dyDescent="0.5">
      <c r="A162" s="52">
        <v>160</v>
      </c>
      <c r="B162" s="52" t="s">
        <v>174</v>
      </c>
      <c r="C162" s="156" t="s">
        <v>132</v>
      </c>
      <c r="D162" s="100">
        <v>12</v>
      </c>
      <c r="E162" s="6"/>
      <c r="F162" s="162">
        <f t="shared" si="6"/>
        <v>0</v>
      </c>
    </row>
    <row r="163" spans="1:6" s="202" customFormat="1" x14ac:dyDescent="0.5">
      <c r="A163" s="52">
        <v>161</v>
      </c>
      <c r="B163" s="52" t="s">
        <v>175</v>
      </c>
      <c r="C163" s="156" t="s">
        <v>164</v>
      </c>
      <c r="D163" s="100">
        <f>D147*2</f>
        <v>134.07999999999998</v>
      </c>
      <c r="E163" s="6"/>
      <c r="F163" s="162">
        <f t="shared" si="6"/>
        <v>0</v>
      </c>
    </row>
    <row r="164" spans="1:6" s="202" customFormat="1" x14ac:dyDescent="0.5">
      <c r="A164" s="52">
        <v>162</v>
      </c>
      <c r="B164" s="52" t="s">
        <v>176</v>
      </c>
      <c r="C164" s="156" t="s">
        <v>15</v>
      </c>
      <c r="D164" s="100">
        <f>((13-5.4)*11.88)*0.05</f>
        <v>4.5144000000000002</v>
      </c>
      <c r="E164" s="6"/>
      <c r="F164" s="162">
        <f t="shared" si="6"/>
        <v>0</v>
      </c>
    </row>
    <row r="165" spans="1:6" s="202" customFormat="1" x14ac:dyDescent="0.5">
      <c r="A165" s="52">
        <v>163</v>
      </c>
      <c r="B165" s="52" t="s">
        <v>177</v>
      </c>
      <c r="C165" s="156" t="s">
        <v>44</v>
      </c>
      <c r="D165" s="100">
        <f>((9.4-5.4)*3.6)</f>
        <v>14.4</v>
      </c>
      <c r="E165" s="6"/>
      <c r="F165" s="162">
        <f t="shared" si="6"/>
        <v>0</v>
      </c>
    </row>
    <row r="166" spans="1:6" s="202" customFormat="1" x14ac:dyDescent="0.5">
      <c r="A166" s="52">
        <v>164</v>
      </c>
      <c r="B166" s="52" t="s">
        <v>178</v>
      </c>
      <c r="C166" s="156" t="s">
        <v>44</v>
      </c>
      <c r="D166" s="100">
        <f>D164/0.05-D165</f>
        <v>75.887999999999991</v>
      </c>
      <c r="E166" s="6"/>
      <c r="F166" s="162">
        <f t="shared" si="6"/>
        <v>0</v>
      </c>
    </row>
    <row r="167" spans="1:6" s="202" customFormat="1" ht="28" x14ac:dyDescent="0.5">
      <c r="A167" s="52">
        <v>165</v>
      </c>
      <c r="B167" s="52" t="s">
        <v>179</v>
      </c>
      <c r="C167" s="156" t="s">
        <v>132</v>
      </c>
      <c r="D167" s="100">
        <v>6</v>
      </c>
      <c r="E167" s="6"/>
      <c r="F167" s="162">
        <f t="shared" si="6"/>
        <v>0</v>
      </c>
    </row>
    <row r="168" spans="1:6" s="202" customFormat="1" x14ac:dyDescent="0.5">
      <c r="A168" s="52">
        <v>166</v>
      </c>
      <c r="B168" s="52" t="s">
        <v>180</v>
      </c>
      <c r="C168" s="156" t="s">
        <v>132</v>
      </c>
      <c r="D168" s="100">
        <v>2</v>
      </c>
      <c r="E168" s="6"/>
      <c r="F168" s="162">
        <f t="shared" si="6"/>
        <v>0</v>
      </c>
    </row>
    <row r="169" spans="1:6" s="202" customFormat="1" x14ac:dyDescent="0.5">
      <c r="A169" s="52">
        <v>167</v>
      </c>
      <c r="B169" s="52" t="s">
        <v>181</v>
      </c>
      <c r="C169" s="156" t="s">
        <v>44</v>
      </c>
      <c r="D169" s="100">
        <f>6.29*2</f>
        <v>12.58</v>
      </c>
      <c r="E169" s="6"/>
      <c r="F169" s="162">
        <f t="shared" si="6"/>
        <v>0</v>
      </c>
    </row>
    <row r="170" spans="1:6" s="202" customFormat="1" x14ac:dyDescent="0.5">
      <c r="A170" s="52">
        <v>168</v>
      </c>
      <c r="B170" s="52" t="s">
        <v>182</v>
      </c>
      <c r="C170" s="156" t="s">
        <v>44</v>
      </c>
      <c r="D170" s="100">
        <f>D152*0.2+D154*0.45+D155*0.15</f>
        <v>42.554000000000002</v>
      </c>
      <c r="E170" s="6"/>
      <c r="F170" s="162">
        <f t="shared" si="6"/>
        <v>0</v>
      </c>
    </row>
    <row r="171" spans="1:6" s="202" customFormat="1" x14ac:dyDescent="0.5">
      <c r="A171" s="52">
        <v>169</v>
      </c>
      <c r="B171" s="52" t="s">
        <v>183</v>
      </c>
      <c r="C171" s="156" t="s">
        <v>44</v>
      </c>
      <c r="D171" s="100">
        <f>D158</f>
        <v>692.65599999999984</v>
      </c>
      <c r="E171" s="6"/>
      <c r="F171" s="162">
        <f t="shared" si="6"/>
        <v>0</v>
      </c>
    </row>
    <row r="172" spans="1:6" s="202" customFormat="1" ht="56" x14ac:dyDescent="0.5">
      <c r="A172" s="52">
        <v>170</v>
      </c>
      <c r="B172" s="52" t="s">
        <v>184</v>
      </c>
      <c r="C172" s="156" t="s">
        <v>132</v>
      </c>
      <c r="D172" s="100">
        <v>9</v>
      </c>
      <c r="E172" s="6"/>
      <c r="F172" s="162">
        <f t="shared" si="6"/>
        <v>0</v>
      </c>
    </row>
    <row r="173" spans="1:6" s="202" customFormat="1" ht="42" x14ac:dyDescent="0.5">
      <c r="A173" s="52">
        <v>171</v>
      </c>
      <c r="B173" s="52" t="s">
        <v>185</v>
      </c>
      <c r="C173" s="156" t="s">
        <v>132</v>
      </c>
      <c r="D173" s="100">
        <v>1</v>
      </c>
      <c r="E173" s="6"/>
      <c r="F173" s="162">
        <f t="shared" si="6"/>
        <v>0</v>
      </c>
    </row>
    <row r="174" spans="1:6" s="202" customFormat="1" ht="28" x14ac:dyDescent="0.5">
      <c r="A174" s="52">
        <v>172</v>
      </c>
      <c r="B174" s="52" t="s">
        <v>186</v>
      </c>
      <c r="C174" s="156" t="s">
        <v>15</v>
      </c>
      <c r="D174" s="100">
        <f>6.5*0.15*0.5</f>
        <v>0.48749999999999999</v>
      </c>
      <c r="E174" s="6"/>
      <c r="F174" s="162">
        <f t="shared" si="6"/>
        <v>0</v>
      </c>
    </row>
    <row r="175" spans="1:6" s="202" customFormat="1" x14ac:dyDescent="0.5">
      <c r="A175" s="52">
        <v>173</v>
      </c>
      <c r="B175" s="52" t="s">
        <v>187</v>
      </c>
      <c r="C175" s="156" t="s">
        <v>158</v>
      </c>
      <c r="D175" s="100">
        <f>6.5</f>
        <v>6.5</v>
      </c>
      <c r="E175" s="6"/>
      <c r="F175" s="162">
        <f t="shared" si="6"/>
        <v>0</v>
      </c>
    </row>
    <row r="176" spans="1:6" s="202" customFormat="1" ht="42" x14ac:dyDescent="0.5">
      <c r="A176" s="52">
        <v>174</v>
      </c>
      <c r="B176" s="52" t="s">
        <v>188</v>
      </c>
      <c r="C176" s="156" t="s">
        <v>158</v>
      </c>
      <c r="D176" s="100">
        <f>48/8</f>
        <v>6</v>
      </c>
      <c r="E176" s="6"/>
      <c r="F176" s="162">
        <f t="shared" si="6"/>
        <v>0</v>
      </c>
    </row>
    <row r="177" spans="1:6" s="202" customFormat="1" ht="28" x14ac:dyDescent="0.5">
      <c r="A177" s="52">
        <v>175</v>
      </c>
      <c r="B177" s="52" t="s">
        <v>189</v>
      </c>
      <c r="C177" s="156" t="s">
        <v>190</v>
      </c>
      <c r="D177" s="100">
        <v>10</v>
      </c>
      <c r="E177" s="6"/>
      <c r="F177" s="162">
        <f t="shared" si="6"/>
        <v>0</v>
      </c>
    </row>
    <row r="178" spans="1:6" s="202" customFormat="1" x14ac:dyDescent="0.5">
      <c r="A178" s="52">
        <v>176</v>
      </c>
      <c r="B178" s="52" t="s">
        <v>191</v>
      </c>
      <c r="C178" s="156" t="s">
        <v>132</v>
      </c>
      <c r="D178" s="100">
        <v>2</v>
      </c>
      <c r="E178" s="6"/>
      <c r="F178" s="162">
        <f t="shared" si="6"/>
        <v>0</v>
      </c>
    </row>
    <row r="179" spans="1:6" s="202" customFormat="1" x14ac:dyDescent="0.5">
      <c r="A179" s="52">
        <v>177</v>
      </c>
      <c r="B179" s="52" t="s">
        <v>192</v>
      </c>
      <c r="C179" s="156" t="s">
        <v>15</v>
      </c>
      <c r="D179" s="100">
        <f>1.1*1.1*0.01*2</f>
        <v>2.4200000000000003E-2</v>
      </c>
      <c r="E179" s="6"/>
      <c r="F179" s="162">
        <f t="shared" si="6"/>
        <v>0</v>
      </c>
    </row>
    <row r="180" spans="1:6" s="202" customFormat="1" x14ac:dyDescent="0.5">
      <c r="A180" s="52">
        <v>178</v>
      </c>
      <c r="B180" s="52" t="s">
        <v>193</v>
      </c>
      <c r="C180" s="156" t="s">
        <v>132</v>
      </c>
      <c r="D180" s="100">
        <v>1</v>
      </c>
      <c r="E180" s="6"/>
      <c r="F180" s="162">
        <f t="shared" si="6"/>
        <v>0</v>
      </c>
    </row>
    <row r="181" spans="1:6" s="202" customFormat="1" ht="28" x14ac:dyDescent="0.5">
      <c r="A181" s="52">
        <v>179</v>
      </c>
      <c r="B181" s="52" t="s">
        <v>194</v>
      </c>
      <c r="C181" s="156" t="s">
        <v>44</v>
      </c>
      <c r="D181" s="100">
        <f>0.9*0.9</f>
        <v>0.81</v>
      </c>
      <c r="E181" s="6"/>
      <c r="F181" s="162">
        <f t="shared" si="6"/>
        <v>0</v>
      </c>
    </row>
    <row r="182" spans="1:6" s="202" customFormat="1" ht="28" x14ac:dyDescent="0.5">
      <c r="A182" s="52">
        <v>180</v>
      </c>
      <c r="B182" s="52" t="s">
        <v>195</v>
      </c>
      <c r="C182" s="156" t="s">
        <v>44</v>
      </c>
      <c r="D182" s="100">
        <f>0.9*3*2+(1.1+1.1)*2*2</f>
        <v>14.200000000000001</v>
      </c>
      <c r="E182" s="6"/>
      <c r="F182" s="162">
        <f t="shared" si="6"/>
        <v>0</v>
      </c>
    </row>
    <row r="183" spans="1:6" s="202" customFormat="1" x14ac:dyDescent="0.5">
      <c r="A183" s="52">
        <v>181</v>
      </c>
      <c r="B183" s="52" t="s">
        <v>196</v>
      </c>
      <c r="C183" s="156" t="s">
        <v>15</v>
      </c>
      <c r="D183" s="100">
        <f>(12.88*2+2*(12-5.4)*2/2)*0.45</f>
        <v>17.532</v>
      </c>
      <c r="E183" s="6"/>
      <c r="F183" s="162">
        <f t="shared" si="6"/>
        <v>0</v>
      </c>
    </row>
    <row r="184" spans="1:6" s="202" customFormat="1" ht="70" x14ac:dyDescent="0.5">
      <c r="A184" s="52">
        <v>182</v>
      </c>
      <c r="B184" s="52" t="s">
        <v>197</v>
      </c>
      <c r="C184" s="156" t="s">
        <v>198</v>
      </c>
      <c r="D184" s="100">
        <v>2</v>
      </c>
      <c r="E184" s="6"/>
      <c r="F184" s="162">
        <f t="shared" si="6"/>
        <v>0</v>
      </c>
    </row>
    <row r="185" spans="1:6" s="202" customFormat="1" x14ac:dyDescent="0.5">
      <c r="A185" s="70">
        <v>183</v>
      </c>
      <c r="B185" s="70" t="s">
        <v>199</v>
      </c>
      <c r="C185" s="160" t="s">
        <v>0</v>
      </c>
      <c r="D185" s="161"/>
      <c r="E185" s="32"/>
      <c r="F185" s="146">
        <f>SUM(F129:F184)</f>
        <v>0</v>
      </c>
    </row>
    <row r="186" spans="1:6" s="202" customFormat="1" x14ac:dyDescent="0.5">
      <c r="A186" s="76">
        <v>184</v>
      </c>
      <c r="B186" s="76" t="s">
        <v>200</v>
      </c>
      <c r="C186" s="76" t="s">
        <v>0</v>
      </c>
      <c r="D186" s="163" t="s">
        <v>0</v>
      </c>
      <c r="E186" s="36"/>
      <c r="F186" s="164">
        <f>F127+F185</f>
        <v>0</v>
      </c>
    </row>
    <row r="187" spans="1:6" s="202" customFormat="1" x14ac:dyDescent="0.5">
      <c r="A187" s="77">
        <v>185</v>
      </c>
      <c r="B187" s="77" t="s">
        <v>93</v>
      </c>
      <c r="C187" s="77"/>
      <c r="D187" s="134"/>
      <c r="E187" s="30"/>
      <c r="F187" s="77">
        <f>F186*0.18</f>
        <v>0</v>
      </c>
    </row>
    <row r="188" spans="1:6" s="202" customFormat="1" ht="26" customHeight="1" x14ac:dyDescent="0.5">
      <c r="A188" s="64">
        <v>186</v>
      </c>
      <c r="B188" s="64" t="s">
        <v>201</v>
      </c>
      <c r="C188" s="133"/>
      <c r="D188" s="134"/>
      <c r="E188" s="24"/>
      <c r="F188" s="77">
        <f>F187+F186</f>
        <v>0</v>
      </c>
    </row>
    <row r="189" spans="1:6" customFormat="1" ht="24" customHeight="1" x14ac:dyDescent="0.35">
      <c r="A189" s="46">
        <v>187</v>
      </c>
      <c r="B189" s="46" t="s">
        <v>202</v>
      </c>
      <c r="C189" s="78"/>
      <c r="D189" s="165"/>
      <c r="E189" s="37"/>
      <c r="F189" s="78">
        <f>F188+F120+F97+F83</f>
        <v>0</v>
      </c>
    </row>
    <row r="190" spans="1:6" x14ac:dyDescent="0.5">
      <c r="A190" s="78">
        <v>188</v>
      </c>
      <c r="B190" s="78" t="s">
        <v>203</v>
      </c>
      <c r="C190" s="78"/>
      <c r="D190" s="165"/>
      <c r="E190" s="37"/>
      <c r="F190" s="78"/>
    </row>
    <row r="191" spans="1:6" x14ac:dyDescent="0.5">
      <c r="A191" s="47">
        <v>189</v>
      </c>
      <c r="B191" s="47" t="s">
        <v>8</v>
      </c>
      <c r="C191" s="93"/>
      <c r="D191" s="94"/>
      <c r="E191" s="10"/>
      <c r="F191" s="95"/>
    </row>
    <row r="192" spans="1:6" ht="130.25" customHeight="1" x14ac:dyDescent="0.5">
      <c r="A192" s="49">
        <v>190</v>
      </c>
      <c r="B192" s="49" t="s">
        <v>9</v>
      </c>
      <c r="C192" s="99" t="s">
        <v>10</v>
      </c>
      <c r="D192" s="100">
        <f>$D$205/1000</f>
        <v>1.2407402069999998</v>
      </c>
      <c r="E192" s="13"/>
      <c r="F192" s="101">
        <f>E192*D192</f>
        <v>0</v>
      </c>
    </row>
    <row r="193" spans="1:6" ht="42" x14ac:dyDescent="0.5">
      <c r="A193" s="49">
        <v>191</v>
      </c>
      <c r="B193" s="49" t="s">
        <v>11</v>
      </c>
      <c r="C193" s="99" t="s">
        <v>10</v>
      </c>
      <c r="D193" s="100">
        <f>$D$205/1000</f>
        <v>1.2407402069999998</v>
      </c>
      <c r="E193" s="13"/>
      <c r="F193" s="101">
        <f>E193*D193</f>
        <v>0</v>
      </c>
    </row>
    <row r="194" spans="1:6" x14ac:dyDescent="0.5">
      <c r="A194" s="50">
        <v>192</v>
      </c>
      <c r="B194" s="50" t="s">
        <v>12</v>
      </c>
      <c r="C194" s="102" t="s">
        <v>0</v>
      </c>
      <c r="D194" s="103" t="s">
        <v>0</v>
      </c>
      <c r="E194" s="15"/>
      <c r="F194" s="104">
        <f>SUM(F192:F193)</f>
        <v>0</v>
      </c>
    </row>
    <row r="195" spans="1:6" ht="28" x14ac:dyDescent="0.5">
      <c r="A195" s="51">
        <v>193</v>
      </c>
      <c r="B195" s="51" t="s">
        <v>13</v>
      </c>
      <c r="C195" s="105"/>
      <c r="D195" s="100"/>
      <c r="E195" s="1"/>
      <c r="F195" s="101"/>
    </row>
    <row r="196" spans="1:6" ht="28" x14ac:dyDescent="0.5">
      <c r="A196" s="52">
        <v>194</v>
      </c>
      <c r="B196" s="52" t="s">
        <v>14</v>
      </c>
      <c r="C196" s="105" t="s">
        <v>15</v>
      </c>
      <c r="D196" s="100">
        <f>1.1*0.5*D205</f>
        <v>682.40711384999997</v>
      </c>
      <c r="E196" s="1"/>
      <c r="F196" s="101">
        <f>D196*E196</f>
        <v>0</v>
      </c>
    </row>
    <row r="197" spans="1:6" ht="42" x14ac:dyDescent="0.5">
      <c r="A197" s="52">
        <v>195</v>
      </c>
      <c r="B197" s="52" t="s">
        <v>16</v>
      </c>
      <c r="C197" s="105" t="s">
        <v>17</v>
      </c>
      <c r="D197" s="100">
        <f>D205/100</f>
        <v>12.407402069999998</v>
      </c>
      <c r="E197" s="1"/>
      <c r="F197" s="101">
        <f>D197*E197</f>
        <v>0</v>
      </c>
    </row>
    <row r="198" spans="1:6" x14ac:dyDescent="0.5">
      <c r="A198" s="53">
        <v>196</v>
      </c>
      <c r="B198" s="53" t="s">
        <v>18</v>
      </c>
      <c r="C198" s="104"/>
      <c r="D198" s="103"/>
      <c r="E198" s="16"/>
      <c r="F198" s="104">
        <f>SUM(F196:F197)</f>
        <v>0</v>
      </c>
    </row>
    <row r="199" spans="1:6" x14ac:dyDescent="0.5">
      <c r="A199" s="54">
        <v>197</v>
      </c>
      <c r="B199" s="54" t="s">
        <v>19</v>
      </c>
      <c r="C199" s="107"/>
      <c r="D199" s="108"/>
      <c r="E199" s="3"/>
      <c r="F199" s="110"/>
    </row>
    <row r="200" spans="1:6" x14ac:dyDescent="0.5">
      <c r="A200" s="52">
        <v>198</v>
      </c>
      <c r="B200" s="52" t="s">
        <v>204</v>
      </c>
      <c r="C200" s="105" t="s">
        <v>21</v>
      </c>
      <c r="D200" s="100">
        <v>450.08511099999998</v>
      </c>
      <c r="E200" s="1"/>
      <c r="F200" s="101">
        <f t="shared" ref="F200:F206" si="7">D200*E200</f>
        <v>0</v>
      </c>
    </row>
    <row r="201" spans="1:6" x14ac:dyDescent="0.5">
      <c r="A201" s="52">
        <v>199</v>
      </c>
      <c r="B201" s="52" t="s">
        <v>205</v>
      </c>
      <c r="C201" s="105" t="s">
        <v>21</v>
      </c>
      <c r="D201" s="100">
        <v>790.65509599999996</v>
      </c>
      <c r="E201" s="1"/>
      <c r="F201" s="101">
        <f t="shared" si="7"/>
        <v>0</v>
      </c>
    </row>
    <row r="202" spans="1:6" x14ac:dyDescent="0.5">
      <c r="A202" s="52">
        <v>200</v>
      </c>
      <c r="B202" s="52" t="s">
        <v>206</v>
      </c>
      <c r="C202" s="105" t="s">
        <v>21</v>
      </c>
      <c r="D202" s="100">
        <f>12*2</f>
        <v>24</v>
      </c>
      <c r="E202" s="1"/>
      <c r="F202" s="101">
        <f t="shared" si="7"/>
        <v>0</v>
      </c>
    </row>
    <row r="203" spans="1:6" x14ac:dyDescent="0.5">
      <c r="A203" s="55">
        <v>201</v>
      </c>
      <c r="B203" s="55" t="s">
        <v>207</v>
      </c>
      <c r="C203" s="105" t="s">
        <v>21</v>
      </c>
      <c r="D203" s="100">
        <v>36</v>
      </c>
      <c r="E203" s="1"/>
      <c r="F203" s="101">
        <f t="shared" si="7"/>
        <v>0</v>
      </c>
    </row>
    <row r="204" spans="1:6" x14ac:dyDescent="0.5">
      <c r="A204" s="52">
        <v>202</v>
      </c>
      <c r="B204" s="52" t="s">
        <v>208</v>
      </c>
      <c r="C204" s="105" t="s">
        <v>15</v>
      </c>
      <c r="D204" s="100">
        <f>3*0.5*1</f>
        <v>1.5</v>
      </c>
      <c r="E204" s="1"/>
      <c r="F204" s="101">
        <f t="shared" si="7"/>
        <v>0</v>
      </c>
    </row>
    <row r="205" spans="1:6" x14ac:dyDescent="0.5">
      <c r="A205" s="52">
        <v>203</v>
      </c>
      <c r="B205" s="52" t="s">
        <v>209</v>
      </c>
      <c r="C205" s="105" t="s">
        <v>21</v>
      </c>
      <c r="D205" s="100">
        <f>SUM(D200:D201)</f>
        <v>1240.7402069999998</v>
      </c>
      <c r="E205" s="1"/>
      <c r="F205" s="101">
        <f t="shared" si="7"/>
        <v>0</v>
      </c>
    </row>
    <row r="206" spans="1:6" x14ac:dyDescent="0.5">
      <c r="A206" s="52">
        <v>204</v>
      </c>
      <c r="B206" s="52" t="s">
        <v>25</v>
      </c>
      <c r="C206" s="105" t="s">
        <v>21</v>
      </c>
      <c r="D206" s="100">
        <f>D205</f>
        <v>1240.7402069999998</v>
      </c>
      <c r="E206" s="1"/>
      <c r="F206" s="101">
        <f t="shared" si="7"/>
        <v>0</v>
      </c>
    </row>
    <row r="207" spans="1:6" x14ac:dyDescent="0.5">
      <c r="A207" s="60">
        <v>205</v>
      </c>
      <c r="B207" s="60" t="s">
        <v>18</v>
      </c>
      <c r="C207" s="111"/>
      <c r="D207" s="112"/>
      <c r="E207" s="17"/>
      <c r="F207" s="111">
        <f>SUM(F200:F206)</f>
        <v>0</v>
      </c>
    </row>
    <row r="208" spans="1:6" x14ac:dyDescent="0.5">
      <c r="A208" s="60">
        <v>206</v>
      </c>
      <c r="B208" s="60" t="s">
        <v>26</v>
      </c>
      <c r="C208" s="111"/>
      <c r="D208" s="112"/>
      <c r="E208" s="17"/>
      <c r="F208" s="111">
        <f>F207+F198</f>
        <v>0</v>
      </c>
    </row>
    <row r="209" spans="1:6" x14ac:dyDescent="0.5">
      <c r="A209" s="54">
        <v>207</v>
      </c>
      <c r="B209" s="54" t="s">
        <v>210</v>
      </c>
      <c r="C209" s="107"/>
      <c r="D209" s="108"/>
      <c r="E209" s="3"/>
      <c r="F209" s="109"/>
    </row>
    <row r="210" spans="1:6" ht="28" x14ac:dyDescent="0.5">
      <c r="A210" s="52">
        <v>208</v>
      </c>
      <c r="B210" s="52" t="s">
        <v>211</v>
      </c>
      <c r="C210" s="105" t="s">
        <v>15</v>
      </c>
      <c r="D210" s="100">
        <v>20.824999999999999</v>
      </c>
      <c r="E210" s="1"/>
      <c r="F210" s="106">
        <f t="shared" ref="F210:F221" si="8">D210*E210</f>
        <v>0</v>
      </c>
    </row>
    <row r="211" spans="1:6" ht="28" x14ac:dyDescent="0.5">
      <c r="A211" s="52">
        <v>209</v>
      </c>
      <c r="B211" s="52" t="s">
        <v>212</v>
      </c>
      <c r="C211" s="105" t="s">
        <v>15</v>
      </c>
      <c r="D211" s="100">
        <v>1.2</v>
      </c>
      <c r="E211" s="1"/>
      <c r="F211" s="106">
        <f t="shared" si="8"/>
        <v>0</v>
      </c>
    </row>
    <row r="212" spans="1:6" x14ac:dyDescent="0.5">
      <c r="A212" s="52">
        <v>210</v>
      </c>
      <c r="B212" s="52" t="s">
        <v>82</v>
      </c>
      <c r="C212" s="105" t="s">
        <v>15</v>
      </c>
      <c r="D212" s="100">
        <v>0.2</v>
      </c>
      <c r="E212" s="1"/>
      <c r="F212" s="106">
        <f t="shared" si="8"/>
        <v>0</v>
      </c>
    </row>
    <row r="213" spans="1:6" x14ac:dyDescent="0.5">
      <c r="A213" s="52">
        <v>211</v>
      </c>
      <c r="B213" s="52" t="s">
        <v>213</v>
      </c>
      <c r="C213" s="105" t="s">
        <v>15</v>
      </c>
      <c r="D213" s="100">
        <v>0.48599999999999999</v>
      </c>
      <c r="E213" s="1"/>
      <c r="F213" s="106">
        <f t="shared" si="8"/>
        <v>0</v>
      </c>
    </row>
    <row r="214" spans="1:6" x14ac:dyDescent="0.5">
      <c r="A214" s="52">
        <v>212</v>
      </c>
      <c r="B214" s="52" t="s">
        <v>214</v>
      </c>
      <c r="C214" s="105" t="s">
        <v>15</v>
      </c>
      <c r="D214" s="100">
        <v>0.34560000000000002</v>
      </c>
      <c r="E214" s="1"/>
      <c r="F214" s="106">
        <f t="shared" si="8"/>
        <v>0</v>
      </c>
    </row>
    <row r="215" spans="1:6" x14ac:dyDescent="0.5">
      <c r="A215" s="52">
        <v>213</v>
      </c>
      <c r="B215" s="52" t="s">
        <v>215</v>
      </c>
      <c r="C215" s="105" t="s">
        <v>15</v>
      </c>
      <c r="D215" s="100">
        <v>2.532</v>
      </c>
      <c r="E215" s="1"/>
      <c r="F215" s="106">
        <f t="shared" si="8"/>
        <v>0</v>
      </c>
    </row>
    <row r="216" spans="1:6" ht="28" x14ac:dyDescent="0.5">
      <c r="A216" s="52">
        <v>214</v>
      </c>
      <c r="B216" s="52" t="s">
        <v>216</v>
      </c>
      <c r="C216" s="105" t="s">
        <v>44</v>
      </c>
      <c r="D216" s="100">
        <v>18.240000000000002</v>
      </c>
      <c r="E216" s="1"/>
      <c r="F216" s="106">
        <f t="shared" si="8"/>
        <v>0</v>
      </c>
    </row>
    <row r="217" spans="1:6" x14ac:dyDescent="0.5">
      <c r="A217" s="52">
        <v>215</v>
      </c>
      <c r="B217" s="52" t="s">
        <v>217</v>
      </c>
      <c r="C217" s="105" t="s">
        <v>44</v>
      </c>
      <c r="D217" s="100">
        <v>4.8383999999999991</v>
      </c>
      <c r="E217" s="1"/>
      <c r="F217" s="106">
        <f t="shared" si="8"/>
        <v>0</v>
      </c>
    </row>
    <row r="218" spans="1:6" ht="28" x14ac:dyDescent="0.5">
      <c r="A218" s="52">
        <v>216</v>
      </c>
      <c r="B218" s="52" t="s">
        <v>86</v>
      </c>
      <c r="C218" s="105" t="s">
        <v>44</v>
      </c>
      <c r="D218" s="100">
        <v>2.5600000000000005</v>
      </c>
      <c r="E218" s="1"/>
      <c r="F218" s="106">
        <f t="shared" si="8"/>
        <v>0</v>
      </c>
    </row>
    <row r="219" spans="1:6" x14ac:dyDescent="0.5">
      <c r="A219" s="52">
        <v>217</v>
      </c>
      <c r="B219" s="52" t="s">
        <v>63</v>
      </c>
      <c r="C219" s="105" t="s">
        <v>64</v>
      </c>
      <c r="D219" s="100">
        <v>1</v>
      </c>
      <c r="E219" s="1"/>
      <c r="F219" s="106">
        <f t="shared" si="8"/>
        <v>0</v>
      </c>
    </row>
    <row r="220" spans="1:6" ht="28" x14ac:dyDescent="0.5">
      <c r="A220" s="52">
        <v>218</v>
      </c>
      <c r="B220" s="52" t="s">
        <v>218</v>
      </c>
      <c r="C220" s="105" t="s">
        <v>64</v>
      </c>
      <c r="D220" s="100">
        <v>1</v>
      </c>
      <c r="E220" s="1"/>
      <c r="F220" s="106">
        <f t="shared" si="8"/>
        <v>0</v>
      </c>
    </row>
    <row r="221" spans="1:6" ht="28" x14ac:dyDescent="0.5">
      <c r="A221" s="52">
        <v>219</v>
      </c>
      <c r="B221" s="52" t="s">
        <v>219</v>
      </c>
      <c r="C221" s="105" t="s">
        <v>33</v>
      </c>
      <c r="D221" s="100">
        <v>1</v>
      </c>
      <c r="E221" s="1"/>
      <c r="F221" s="106">
        <f t="shared" si="8"/>
        <v>0</v>
      </c>
    </row>
    <row r="222" spans="1:6" x14ac:dyDescent="0.5">
      <c r="A222" s="60">
        <v>220</v>
      </c>
      <c r="B222" s="60" t="s">
        <v>220</v>
      </c>
      <c r="C222" s="111"/>
      <c r="D222" s="112"/>
      <c r="E222" s="17"/>
      <c r="F222" s="111">
        <f>SUM(F210:F221)*2</f>
        <v>0</v>
      </c>
    </row>
    <row r="223" spans="1:6" x14ac:dyDescent="0.5">
      <c r="A223" s="60">
        <v>221</v>
      </c>
      <c r="B223" s="60" t="s">
        <v>221</v>
      </c>
      <c r="C223" s="111"/>
      <c r="D223" s="112"/>
      <c r="E223" s="17"/>
      <c r="F223" s="111">
        <f>F222</f>
        <v>0</v>
      </c>
    </row>
    <row r="224" spans="1:6" x14ac:dyDescent="0.5">
      <c r="A224" s="54">
        <v>222</v>
      </c>
      <c r="B224" s="54" t="s">
        <v>222</v>
      </c>
      <c r="C224" s="107"/>
      <c r="D224" s="108"/>
      <c r="E224" s="3"/>
      <c r="F224" s="109"/>
    </row>
    <row r="225" spans="1:6" ht="28" x14ac:dyDescent="0.5">
      <c r="A225" s="52">
        <v>223</v>
      </c>
      <c r="B225" s="52" t="s">
        <v>223</v>
      </c>
      <c r="C225" s="52" t="s">
        <v>15</v>
      </c>
      <c r="D225" s="120">
        <v>77.775679999999994</v>
      </c>
      <c r="E225" s="6"/>
      <c r="F225" s="121">
        <f t="shared" ref="F225:F242" si="9">D225*E225</f>
        <v>0</v>
      </c>
    </row>
    <row r="226" spans="1:6" ht="28" x14ac:dyDescent="0.5">
      <c r="A226" s="52">
        <v>224</v>
      </c>
      <c r="B226" s="52" t="s">
        <v>34</v>
      </c>
      <c r="C226" s="52" t="s">
        <v>15</v>
      </c>
      <c r="D226" s="120">
        <v>11.0825358</v>
      </c>
      <c r="E226" s="6"/>
      <c r="F226" s="121">
        <f t="shared" si="9"/>
        <v>0</v>
      </c>
    </row>
    <row r="227" spans="1:6" x14ac:dyDescent="0.5">
      <c r="A227" s="52">
        <v>225</v>
      </c>
      <c r="B227" s="52" t="s">
        <v>224</v>
      </c>
      <c r="C227" s="52" t="s">
        <v>15</v>
      </c>
      <c r="D227" s="120">
        <v>1.8470893000000002</v>
      </c>
      <c r="E227" s="6"/>
      <c r="F227" s="121">
        <f t="shared" si="9"/>
        <v>0</v>
      </c>
    </row>
    <row r="228" spans="1:6" x14ac:dyDescent="0.5">
      <c r="A228" s="52">
        <v>226</v>
      </c>
      <c r="B228" s="52" t="s">
        <v>225</v>
      </c>
      <c r="C228" s="52" t="s">
        <v>15</v>
      </c>
      <c r="D228" s="120">
        <v>7.2492552000000012</v>
      </c>
      <c r="E228" s="6"/>
      <c r="F228" s="121">
        <f t="shared" si="9"/>
        <v>0</v>
      </c>
    </row>
    <row r="229" spans="1:6" x14ac:dyDescent="0.5">
      <c r="A229" s="52">
        <v>227</v>
      </c>
      <c r="B229" s="52" t="s">
        <v>226</v>
      </c>
      <c r="C229" s="52" t="s">
        <v>15</v>
      </c>
      <c r="D229" s="120">
        <v>6.0939404000000001</v>
      </c>
      <c r="E229" s="6"/>
      <c r="F229" s="121">
        <f t="shared" si="9"/>
        <v>0</v>
      </c>
    </row>
    <row r="230" spans="1:6" x14ac:dyDescent="0.5">
      <c r="A230" s="52">
        <v>228</v>
      </c>
      <c r="B230" s="52" t="s">
        <v>227</v>
      </c>
      <c r="C230" s="52" t="s">
        <v>15</v>
      </c>
      <c r="D230" s="120">
        <v>13.647225000000001</v>
      </c>
      <c r="E230" s="6"/>
      <c r="F230" s="121">
        <f t="shared" si="9"/>
        <v>0</v>
      </c>
    </row>
    <row r="231" spans="1:6" ht="28" x14ac:dyDescent="0.5">
      <c r="A231" s="52">
        <v>229</v>
      </c>
      <c r="B231" s="52" t="s">
        <v>228</v>
      </c>
      <c r="C231" s="52" t="s">
        <v>44</v>
      </c>
      <c r="D231" s="120">
        <v>150.81056600000002</v>
      </c>
      <c r="E231" s="6"/>
      <c r="F231" s="121">
        <f t="shared" si="9"/>
        <v>0</v>
      </c>
    </row>
    <row r="232" spans="1:6" x14ac:dyDescent="0.5">
      <c r="A232" s="52">
        <v>230</v>
      </c>
      <c r="B232" s="52" t="s">
        <v>229</v>
      </c>
      <c r="C232" s="52" t="s">
        <v>44</v>
      </c>
      <c r="D232" s="120">
        <v>74.037565999999998</v>
      </c>
      <c r="E232" s="6"/>
      <c r="F232" s="121">
        <f t="shared" si="9"/>
        <v>0</v>
      </c>
    </row>
    <row r="233" spans="1:6" x14ac:dyDescent="0.5">
      <c r="A233" s="52">
        <v>231</v>
      </c>
      <c r="B233" s="52" t="s">
        <v>230</v>
      </c>
      <c r="C233" s="52" t="s">
        <v>44</v>
      </c>
      <c r="D233" s="120">
        <v>26.267946000000002</v>
      </c>
      <c r="E233" s="6"/>
      <c r="F233" s="121">
        <f t="shared" si="9"/>
        <v>0</v>
      </c>
    </row>
    <row r="234" spans="1:6" ht="28" x14ac:dyDescent="0.5">
      <c r="A234" s="52">
        <v>232</v>
      </c>
      <c r="B234" s="52" t="s">
        <v>231</v>
      </c>
      <c r="C234" s="52" t="s">
        <v>44</v>
      </c>
      <c r="D234" s="120">
        <v>15.3232</v>
      </c>
      <c r="E234" s="6"/>
      <c r="F234" s="121">
        <f t="shared" si="9"/>
        <v>0</v>
      </c>
    </row>
    <row r="235" spans="1:6" ht="28" x14ac:dyDescent="0.5">
      <c r="A235" s="52">
        <v>233</v>
      </c>
      <c r="B235" s="52" t="s">
        <v>232</v>
      </c>
      <c r="C235" s="52" t="s">
        <v>17</v>
      </c>
      <c r="D235" s="120">
        <v>2</v>
      </c>
      <c r="E235" s="6"/>
      <c r="F235" s="121">
        <f t="shared" si="9"/>
        <v>0</v>
      </c>
    </row>
    <row r="236" spans="1:6" ht="28" x14ac:dyDescent="0.5">
      <c r="A236" s="52">
        <v>234</v>
      </c>
      <c r="B236" s="52" t="s">
        <v>52</v>
      </c>
      <c r="C236" s="52" t="s">
        <v>53</v>
      </c>
      <c r="D236" s="120">
        <v>0.5</v>
      </c>
      <c r="E236" s="6"/>
      <c r="F236" s="121">
        <f t="shared" si="9"/>
        <v>0</v>
      </c>
    </row>
    <row r="237" spans="1:6" x14ac:dyDescent="0.5">
      <c r="A237" s="52">
        <v>235</v>
      </c>
      <c r="B237" s="52" t="s">
        <v>40</v>
      </c>
      <c r="C237" s="52" t="s">
        <v>41</v>
      </c>
      <c r="D237" s="120">
        <v>44.588000000000001</v>
      </c>
      <c r="E237" s="6"/>
      <c r="F237" s="121">
        <f t="shared" si="9"/>
        <v>0</v>
      </c>
    </row>
    <row r="238" spans="1:6" x14ac:dyDescent="0.5">
      <c r="A238" s="52">
        <v>236</v>
      </c>
      <c r="B238" s="52" t="s">
        <v>45</v>
      </c>
      <c r="C238" s="52" t="s">
        <v>44</v>
      </c>
      <c r="D238" s="120">
        <v>56.895026000000001</v>
      </c>
      <c r="E238" s="6"/>
      <c r="F238" s="121">
        <f t="shared" si="9"/>
        <v>0</v>
      </c>
    </row>
    <row r="239" spans="1:6" x14ac:dyDescent="0.5">
      <c r="A239" s="52">
        <v>237</v>
      </c>
      <c r="B239" s="52" t="s">
        <v>46</v>
      </c>
      <c r="C239" s="52" t="s">
        <v>44</v>
      </c>
      <c r="D239" s="120">
        <v>8.8862000000000005</v>
      </c>
      <c r="E239" s="6"/>
      <c r="F239" s="121">
        <f t="shared" si="9"/>
        <v>0</v>
      </c>
    </row>
    <row r="240" spans="1:6" ht="28" x14ac:dyDescent="0.5">
      <c r="A240" s="52">
        <v>238</v>
      </c>
      <c r="B240" s="52" t="s">
        <v>47</v>
      </c>
      <c r="C240" s="52" t="s">
        <v>41</v>
      </c>
      <c r="D240" s="120">
        <v>8</v>
      </c>
      <c r="E240" s="6"/>
      <c r="F240" s="121">
        <f t="shared" si="9"/>
        <v>0</v>
      </c>
    </row>
    <row r="241" spans="1:6" ht="28" x14ac:dyDescent="0.5">
      <c r="A241" s="52">
        <v>239</v>
      </c>
      <c r="B241" s="52" t="s">
        <v>49</v>
      </c>
      <c r="C241" s="52" t="s">
        <v>15</v>
      </c>
      <c r="D241" s="120">
        <v>0.27200000000000002</v>
      </c>
      <c r="E241" s="6"/>
      <c r="F241" s="121">
        <f t="shared" si="9"/>
        <v>0</v>
      </c>
    </row>
    <row r="242" spans="1:6" x14ac:dyDescent="0.5">
      <c r="A242" s="52">
        <v>240</v>
      </c>
      <c r="B242" s="52" t="s">
        <v>50</v>
      </c>
      <c r="C242" s="52" t="s">
        <v>44</v>
      </c>
      <c r="D242" s="120">
        <v>97.219599999999986</v>
      </c>
      <c r="E242" s="6"/>
      <c r="F242" s="121">
        <f t="shared" si="9"/>
        <v>0</v>
      </c>
    </row>
    <row r="243" spans="1:6" x14ac:dyDescent="0.5">
      <c r="A243" s="51">
        <v>241</v>
      </c>
      <c r="B243" s="51" t="s">
        <v>54</v>
      </c>
      <c r="C243" s="52"/>
      <c r="D243" s="120">
        <v>0</v>
      </c>
      <c r="E243" s="6"/>
      <c r="F243" s="121"/>
    </row>
    <row r="244" spans="1:6" ht="28" x14ac:dyDescent="0.5">
      <c r="A244" s="52">
        <v>242</v>
      </c>
      <c r="B244" s="52" t="s">
        <v>55</v>
      </c>
      <c r="C244" s="52" t="s">
        <v>15</v>
      </c>
      <c r="D244" s="120">
        <v>12.096</v>
      </c>
      <c r="E244" s="6"/>
      <c r="F244" s="121">
        <f t="shared" ref="F244:F254" si="10">D244*E244</f>
        <v>0</v>
      </c>
    </row>
    <row r="245" spans="1:6" ht="28" x14ac:dyDescent="0.5">
      <c r="A245" s="52">
        <v>243</v>
      </c>
      <c r="B245" s="52" t="s">
        <v>56</v>
      </c>
      <c r="C245" s="52" t="s">
        <v>15</v>
      </c>
      <c r="D245" s="120">
        <v>1.5170000000000001</v>
      </c>
      <c r="E245" s="6"/>
      <c r="F245" s="121">
        <f t="shared" si="10"/>
        <v>0</v>
      </c>
    </row>
    <row r="246" spans="1:6" x14ac:dyDescent="0.5">
      <c r="A246" s="52">
        <v>244</v>
      </c>
      <c r="B246" s="52" t="s">
        <v>57</v>
      </c>
      <c r="C246" s="52" t="s">
        <v>15</v>
      </c>
      <c r="D246" s="120">
        <v>0.37925000000000003</v>
      </c>
      <c r="E246" s="6"/>
      <c r="F246" s="121">
        <f t="shared" si="10"/>
        <v>0</v>
      </c>
    </row>
    <row r="247" spans="1:6" x14ac:dyDescent="0.5">
      <c r="A247" s="52">
        <v>245</v>
      </c>
      <c r="B247" s="52" t="s">
        <v>58</v>
      </c>
      <c r="C247" s="52" t="s">
        <v>15</v>
      </c>
      <c r="D247" s="120">
        <v>1.2312000000000001</v>
      </c>
      <c r="E247" s="6"/>
      <c r="F247" s="121">
        <f t="shared" si="10"/>
        <v>0</v>
      </c>
    </row>
    <row r="248" spans="1:6" x14ac:dyDescent="0.5">
      <c r="A248" s="52">
        <v>246</v>
      </c>
      <c r="B248" s="52" t="s">
        <v>59</v>
      </c>
      <c r="C248" s="52" t="s">
        <v>15</v>
      </c>
      <c r="D248" s="120">
        <v>1.8900000000000001</v>
      </c>
      <c r="E248" s="6"/>
      <c r="F248" s="121">
        <f t="shared" si="10"/>
        <v>0</v>
      </c>
    </row>
    <row r="249" spans="1:6" ht="28" x14ac:dyDescent="0.5">
      <c r="A249" s="52">
        <v>247</v>
      </c>
      <c r="B249" s="52" t="s">
        <v>60</v>
      </c>
      <c r="C249" s="52" t="s">
        <v>44</v>
      </c>
      <c r="D249" s="120">
        <v>11.200000000000001</v>
      </c>
      <c r="E249" s="6"/>
      <c r="F249" s="121">
        <f t="shared" si="10"/>
        <v>0</v>
      </c>
    </row>
    <row r="250" spans="1:6" x14ac:dyDescent="0.5">
      <c r="A250" s="52">
        <v>248</v>
      </c>
      <c r="B250" s="52" t="s">
        <v>61</v>
      </c>
      <c r="C250" s="52" t="s">
        <v>44</v>
      </c>
      <c r="D250" s="120">
        <v>6.99</v>
      </c>
      <c r="E250" s="6"/>
      <c r="F250" s="121">
        <f t="shared" si="10"/>
        <v>0</v>
      </c>
    </row>
    <row r="251" spans="1:6" ht="28" x14ac:dyDescent="0.5">
      <c r="A251" s="52">
        <v>249</v>
      </c>
      <c r="B251" s="52" t="s">
        <v>62</v>
      </c>
      <c r="C251" s="52" t="s">
        <v>44</v>
      </c>
      <c r="D251" s="120">
        <v>4.0199999999999996</v>
      </c>
      <c r="E251" s="6"/>
      <c r="F251" s="121">
        <f t="shared" si="10"/>
        <v>0</v>
      </c>
    </row>
    <row r="252" spans="1:6" x14ac:dyDescent="0.5">
      <c r="A252" s="52">
        <v>250</v>
      </c>
      <c r="B252" s="52" t="s">
        <v>63</v>
      </c>
      <c r="C252" s="52" t="s">
        <v>64</v>
      </c>
      <c r="D252" s="120">
        <v>1</v>
      </c>
      <c r="E252" s="6"/>
      <c r="F252" s="121">
        <f t="shared" si="10"/>
        <v>0</v>
      </c>
    </row>
    <row r="253" spans="1:6" ht="28" x14ac:dyDescent="0.5">
      <c r="A253" s="52">
        <v>251</v>
      </c>
      <c r="B253" s="52" t="s">
        <v>87</v>
      </c>
      <c r="C253" s="52" t="s">
        <v>21</v>
      </c>
      <c r="D253" s="120">
        <v>1</v>
      </c>
      <c r="E253" s="6"/>
      <c r="F253" s="121">
        <f t="shared" si="10"/>
        <v>0</v>
      </c>
    </row>
    <row r="254" spans="1:6" ht="28" x14ac:dyDescent="0.5">
      <c r="A254" s="52">
        <v>252</v>
      </c>
      <c r="B254" s="52" t="s">
        <v>233</v>
      </c>
      <c r="C254" s="52" t="s">
        <v>53</v>
      </c>
      <c r="D254" s="120">
        <v>1</v>
      </c>
      <c r="E254" s="6"/>
      <c r="F254" s="121">
        <f t="shared" si="10"/>
        <v>0</v>
      </c>
    </row>
    <row r="255" spans="1:6" x14ac:dyDescent="0.5">
      <c r="A255" s="51">
        <v>253</v>
      </c>
      <c r="B255" s="51" t="s">
        <v>66</v>
      </c>
      <c r="C255" s="52"/>
      <c r="D255" s="120">
        <v>0</v>
      </c>
      <c r="E255" s="6"/>
      <c r="F255" s="121"/>
    </row>
    <row r="256" spans="1:6" ht="28" x14ac:dyDescent="0.5">
      <c r="A256" s="52">
        <v>254</v>
      </c>
      <c r="B256" s="52" t="s">
        <v>67</v>
      </c>
      <c r="C256" s="52" t="s">
        <v>15</v>
      </c>
      <c r="D256" s="120">
        <v>3.04</v>
      </c>
      <c r="E256" s="6"/>
      <c r="F256" s="121">
        <f t="shared" ref="F256:F264" si="11">D256*E256</f>
        <v>0</v>
      </c>
    </row>
    <row r="257" spans="1:6" ht="28" x14ac:dyDescent="0.5">
      <c r="A257" s="52">
        <v>255</v>
      </c>
      <c r="B257" s="52" t="s">
        <v>68</v>
      </c>
      <c r="C257" s="52" t="s">
        <v>15</v>
      </c>
      <c r="D257" s="120">
        <v>0.13500000000000001</v>
      </c>
      <c r="E257" s="6"/>
      <c r="F257" s="121">
        <f t="shared" si="11"/>
        <v>0</v>
      </c>
    </row>
    <row r="258" spans="1:6" x14ac:dyDescent="0.5">
      <c r="A258" s="52">
        <v>256</v>
      </c>
      <c r="B258" s="52" t="s">
        <v>69</v>
      </c>
      <c r="C258" s="52" t="s">
        <v>15</v>
      </c>
      <c r="D258" s="120">
        <v>4.5000000000000005E-2</v>
      </c>
      <c r="E258" s="6"/>
      <c r="F258" s="121">
        <f t="shared" si="11"/>
        <v>0</v>
      </c>
    </row>
    <row r="259" spans="1:6" x14ac:dyDescent="0.5">
      <c r="A259" s="52">
        <v>257</v>
      </c>
      <c r="B259" s="52" t="s">
        <v>70</v>
      </c>
      <c r="C259" s="52" t="s">
        <v>15</v>
      </c>
      <c r="D259" s="120">
        <v>9.0000000000000011E-2</v>
      </c>
      <c r="E259" s="6"/>
      <c r="F259" s="121">
        <f t="shared" si="11"/>
        <v>0</v>
      </c>
    </row>
    <row r="260" spans="1:6" x14ac:dyDescent="0.5">
      <c r="A260" s="52">
        <v>258</v>
      </c>
      <c r="B260" s="52" t="s">
        <v>71</v>
      </c>
      <c r="C260" s="52" t="s">
        <v>15</v>
      </c>
      <c r="D260" s="120">
        <v>0.192</v>
      </c>
      <c r="E260" s="6"/>
      <c r="F260" s="121">
        <f t="shared" si="11"/>
        <v>0</v>
      </c>
    </row>
    <row r="261" spans="1:6" x14ac:dyDescent="0.5">
      <c r="A261" s="52">
        <v>259</v>
      </c>
      <c r="B261" s="52" t="s">
        <v>234</v>
      </c>
      <c r="C261" s="52" t="s">
        <v>44</v>
      </c>
      <c r="D261" s="120">
        <v>2.04</v>
      </c>
      <c r="E261" s="6"/>
      <c r="F261" s="121">
        <f t="shared" si="11"/>
        <v>0</v>
      </c>
    </row>
    <row r="262" spans="1:6" x14ac:dyDescent="0.5">
      <c r="A262" s="52">
        <v>260</v>
      </c>
      <c r="B262" s="52" t="s">
        <v>235</v>
      </c>
      <c r="C262" s="52" t="s">
        <v>17</v>
      </c>
      <c r="D262" s="120">
        <v>1</v>
      </c>
      <c r="E262" s="6"/>
      <c r="F262" s="121">
        <f t="shared" si="11"/>
        <v>0</v>
      </c>
    </row>
    <row r="263" spans="1:6" ht="42" x14ac:dyDescent="0.5">
      <c r="A263" s="52">
        <v>261</v>
      </c>
      <c r="B263" s="52" t="s">
        <v>236</v>
      </c>
      <c r="C263" s="52" t="s">
        <v>21</v>
      </c>
      <c r="D263" s="120">
        <v>36.543675999999998</v>
      </c>
      <c r="E263" s="6"/>
      <c r="F263" s="121">
        <f t="shared" si="11"/>
        <v>0</v>
      </c>
    </row>
    <row r="264" spans="1:6" ht="28" x14ac:dyDescent="0.5">
      <c r="A264" s="52">
        <v>262</v>
      </c>
      <c r="B264" s="52" t="s">
        <v>76</v>
      </c>
      <c r="C264" s="52" t="s">
        <v>64</v>
      </c>
      <c r="D264" s="120">
        <v>1</v>
      </c>
      <c r="E264" s="6"/>
      <c r="F264" s="121">
        <f t="shared" si="11"/>
        <v>0</v>
      </c>
    </row>
    <row r="265" spans="1:6" x14ac:dyDescent="0.5">
      <c r="A265" s="60">
        <v>263</v>
      </c>
      <c r="B265" s="60" t="s">
        <v>77</v>
      </c>
      <c r="C265" s="111"/>
      <c r="D265" s="112"/>
      <c r="E265" s="17"/>
      <c r="F265" s="111">
        <f>SUM(F226:F264)</f>
        <v>0</v>
      </c>
    </row>
    <row r="266" spans="1:6" x14ac:dyDescent="0.5">
      <c r="A266" s="54">
        <v>264</v>
      </c>
      <c r="B266" s="54" t="s">
        <v>237</v>
      </c>
      <c r="C266" s="107"/>
      <c r="D266" s="108"/>
      <c r="E266" s="3"/>
      <c r="F266" s="109"/>
    </row>
    <row r="267" spans="1:6" ht="28" x14ac:dyDescent="0.5">
      <c r="A267" s="79">
        <v>265</v>
      </c>
      <c r="B267" s="79" t="s">
        <v>79</v>
      </c>
      <c r="C267" s="107"/>
      <c r="D267" s="108"/>
      <c r="E267" s="2"/>
      <c r="F267" s="107"/>
    </row>
    <row r="268" spans="1:6" ht="28" x14ac:dyDescent="0.5">
      <c r="A268" s="52">
        <v>266</v>
      </c>
      <c r="B268" s="52" t="s">
        <v>80</v>
      </c>
      <c r="C268" s="52" t="s">
        <v>15</v>
      </c>
      <c r="D268" s="120">
        <v>20.824999999999999</v>
      </c>
      <c r="E268" s="6"/>
      <c r="F268" s="121">
        <f t="shared" ref="F268:F279" si="12">D268*E268</f>
        <v>0</v>
      </c>
    </row>
    <row r="269" spans="1:6" ht="28" x14ac:dyDescent="0.5">
      <c r="A269" s="52">
        <v>267</v>
      </c>
      <c r="B269" s="52" t="s">
        <v>81</v>
      </c>
      <c r="C269" s="52" t="s">
        <v>15</v>
      </c>
      <c r="D269" s="120">
        <v>1.2</v>
      </c>
      <c r="E269" s="6"/>
      <c r="F269" s="121">
        <f t="shared" si="12"/>
        <v>0</v>
      </c>
    </row>
    <row r="270" spans="1:6" x14ac:dyDescent="0.5">
      <c r="A270" s="52">
        <v>268</v>
      </c>
      <c r="B270" s="52" t="s">
        <v>82</v>
      </c>
      <c r="C270" s="52" t="s">
        <v>15</v>
      </c>
      <c r="D270" s="120">
        <v>0.2</v>
      </c>
      <c r="E270" s="6"/>
      <c r="F270" s="121">
        <f t="shared" si="12"/>
        <v>0</v>
      </c>
    </row>
    <row r="271" spans="1:6" x14ac:dyDescent="0.5">
      <c r="A271" s="52">
        <v>269</v>
      </c>
      <c r="B271" s="52" t="s">
        <v>58</v>
      </c>
      <c r="C271" s="52" t="s">
        <v>15</v>
      </c>
      <c r="D271" s="120">
        <v>0.73710000000000009</v>
      </c>
      <c r="E271" s="6"/>
      <c r="F271" s="121">
        <f t="shared" si="12"/>
        <v>0</v>
      </c>
    </row>
    <row r="272" spans="1:6" x14ac:dyDescent="0.5">
      <c r="A272" s="52">
        <v>270</v>
      </c>
      <c r="B272" s="52" t="s">
        <v>238</v>
      </c>
      <c r="C272" s="52" t="s">
        <v>15</v>
      </c>
      <c r="D272" s="120">
        <v>1.6920000000000002</v>
      </c>
      <c r="E272" s="6"/>
      <c r="F272" s="121">
        <f t="shared" si="12"/>
        <v>0</v>
      </c>
    </row>
    <row r="273" spans="1:6" ht="28" x14ac:dyDescent="0.5">
      <c r="A273" s="52">
        <v>271</v>
      </c>
      <c r="B273" s="52" t="s">
        <v>84</v>
      </c>
      <c r="C273" s="52" t="s">
        <v>44</v>
      </c>
      <c r="D273" s="120">
        <v>18.240000000000002</v>
      </c>
      <c r="E273" s="6"/>
      <c r="F273" s="121">
        <f t="shared" si="12"/>
        <v>0</v>
      </c>
    </row>
    <row r="274" spans="1:6" x14ac:dyDescent="0.5">
      <c r="A274" s="52">
        <v>272</v>
      </c>
      <c r="B274" s="52" t="s">
        <v>85</v>
      </c>
      <c r="C274" s="52" t="s">
        <v>44</v>
      </c>
      <c r="D274" s="120">
        <v>4.8383999999999991</v>
      </c>
      <c r="E274" s="6"/>
      <c r="F274" s="121">
        <f t="shared" si="12"/>
        <v>0</v>
      </c>
    </row>
    <row r="275" spans="1:6" ht="28" x14ac:dyDescent="0.5">
      <c r="A275" s="52">
        <v>273</v>
      </c>
      <c r="B275" s="52" t="s">
        <v>86</v>
      </c>
      <c r="C275" s="52" t="s">
        <v>44</v>
      </c>
      <c r="D275" s="120">
        <v>2.56</v>
      </c>
      <c r="E275" s="6"/>
      <c r="F275" s="121">
        <f t="shared" si="12"/>
        <v>0</v>
      </c>
    </row>
    <row r="276" spans="1:6" x14ac:dyDescent="0.5">
      <c r="A276" s="52">
        <v>274</v>
      </c>
      <c r="B276" s="52" t="s">
        <v>63</v>
      </c>
      <c r="C276" s="52" t="s">
        <v>64</v>
      </c>
      <c r="D276" s="120">
        <v>1</v>
      </c>
      <c r="E276" s="6"/>
      <c r="F276" s="121">
        <f t="shared" si="12"/>
        <v>0</v>
      </c>
    </row>
    <row r="277" spans="1:6" ht="28" x14ac:dyDescent="0.5">
      <c r="A277" s="52">
        <v>275</v>
      </c>
      <c r="B277" s="52" t="s">
        <v>87</v>
      </c>
      <c r="C277" s="52" t="s">
        <v>64</v>
      </c>
      <c r="D277" s="120">
        <v>1</v>
      </c>
      <c r="E277" s="6"/>
      <c r="F277" s="121">
        <f t="shared" si="12"/>
        <v>0</v>
      </c>
    </row>
    <row r="278" spans="1:6" ht="28" x14ac:dyDescent="0.5">
      <c r="A278" s="52">
        <v>276</v>
      </c>
      <c r="B278" s="52" t="s">
        <v>239</v>
      </c>
      <c r="C278" s="52" t="s">
        <v>33</v>
      </c>
      <c r="D278" s="120">
        <v>1</v>
      </c>
      <c r="E278" s="6"/>
      <c r="F278" s="121">
        <f t="shared" si="12"/>
        <v>0</v>
      </c>
    </row>
    <row r="279" spans="1:6" ht="28" x14ac:dyDescent="0.5">
      <c r="A279" s="52">
        <v>277</v>
      </c>
      <c r="B279" s="52" t="s">
        <v>89</v>
      </c>
      <c r="C279" s="105" t="s">
        <v>53</v>
      </c>
      <c r="D279" s="100">
        <v>1</v>
      </c>
      <c r="E279" s="1"/>
      <c r="F279" s="106">
        <f t="shared" si="12"/>
        <v>0</v>
      </c>
    </row>
    <row r="280" spans="1:6" x14ac:dyDescent="0.5">
      <c r="A280" s="60">
        <v>278</v>
      </c>
      <c r="B280" s="60" t="s">
        <v>240</v>
      </c>
      <c r="C280" s="111"/>
      <c r="D280" s="112"/>
      <c r="E280" s="17"/>
      <c r="F280" s="111">
        <f>SUM(F268:F279)</f>
        <v>0</v>
      </c>
    </row>
    <row r="281" spans="1:6" x14ac:dyDescent="0.5">
      <c r="A281" s="60">
        <v>279</v>
      </c>
      <c r="B281" s="60" t="s">
        <v>91</v>
      </c>
      <c r="C281" s="111"/>
      <c r="D281" s="112"/>
      <c r="E281" s="17"/>
      <c r="F281" s="111">
        <f>F280+F265</f>
        <v>0</v>
      </c>
    </row>
    <row r="282" spans="1:6" x14ac:dyDescent="0.5">
      <c r="A282" s="80">
        <v>280</v>
      </c>
      <c r="B282" s="80" t="s">
        <v>241</v>
      </c>
      <c r="C282" s="166"/>
      <c r="D282" s="167"/>
      <c r="E282" s="38"/>
      <c r="F282" s="168"/>
    </row>
    <row r="283" spans="1:6" ht="28" x14ac:dyDescent="0.5">
      <c r="A283" s="81">
        <v>281</v>
      </c>
      <c r="B283" s="81" t="s">
        <v>80</v>
      </c>
      <c r="C283" s="99" t="s">
        <v>242</v>
      </c>
      <c r="D283" s="100">
        <v>22.51</v>
      </c>
      <c r="E283" s="13"/>
      <c r="F283" s="169">
        <f t="shared" ref="F283:F296" si="13">D283*E283</f>
        <v>0</v>
      </c>
    </row>
    <row r="284" spans="1:6" ht="28" x14ac:dyDescent="0.5">
      <c r="A284" s="81">
        <v>282</v>
      </c>
      <c r="B284" s="81" t="s">
        <v>243</v>
      </c>
      <c r="C284" s="99" t="s">
        <v>242</v>
      </c>
      <c r="D284" s="100">
        <f>((5.2*4.4)-2*((0.7*1.2)+(1.5*1.4))  )*0.15</f>
        <v>2.5500000000000003</v>
      </c>
      <c r="E284" s="13"/>
      <c r="F284" s="169">
        <f t="shared" si="13"/>
        <v>0</v>
      </c>
    </row>
    <row r="285" spans="1:6" x14ac:dyDescent="0.5">
      <c r="A285" s="81">
        <v>283</v>
      </c>
      <c r="B285" s="81" t="s">
        <v>82</v>
      </c>
      <c r="C285" s="99" t="s">
        <v>242</v>
      </c>
      <c r="D285" s="100">
        <f>D284/0.3*0.06</f>
        <v>0.51000000000000012</v>
      </c>
      <c r="E285" s="13"/>
      <c r="F285" s="169">
        <f t="shared" si="13"/>
        <v>0</v>
      </c>
    </row>
    <row r="286" spans="1:6" x14ac:dyDescent="0.5">
      <c r="A286" s="81">
        <v>284</v>
      </c>
      <c r="B286" s="81" t="s">
        <v>244</v>
      </c>
      <c r="C286" s="99" t="s">
        <v>242</v>
      </c>
      <c r="D286" s="100">
        <f>((3.7-0.2)*(4.4-0.2)-2*(0.7*1.2)  )*0.12</f>
        <v>1.5624</v>
      </c>
      <c r="E286" s="13"/>
      <c r="F286" s="169">
        <f t="shared" si="13"/>
        <v>0</v>
      </c>
    </row>
    <row r="287" spans="1:6" x14ac:dyDescent="0.5">
      <c r="A287" s="81">
        <v>285</v>
      </c>
      <c r="B287" s="81" t="s">
        <v>245</v>
      </c>
      <c r="C287" s="99" t="s">
        <v>242</v>
      </c>
      <c r="D287" s="100">
        <v>0.17</v>
      </c>
      <c r="E287" s="13"/>
      <c r="F287" s="169">
        <f t="shared" si="13"/>
        <v>0</v>
      </c>
    </row>
    <row r="288" spans="1:6" x14ac:dyDescent="0.5">
      <c r="A288" s="81">
        <v>286</v>
      </c>
      <c r="B288" s="81" t="s">
        <v>246</v>
      </c>
      <c r="C288" s="99" t="s">
        <v>242</v>
      </c>
      <c r="D288" s="100">
        <f xml:space="preserve"> 0.2*((1.7+1+3)*0.7+ (3*0.7))  + ( (1.9+2)*2+0.7*2)*0.1*0.4</f>
        <v>1.5859999999999999</v>
      </c>
      <c r="E288" s="13"/>
      <c r="F288" s="169">
        <f t="shared" si="13"/>
        <v>0</v>
      </c>
    </row>
    <row r="289" spans="1:6" x14ac:dyDescent="0.5">
      <c r="A289" s="81">
        <v>287</v>
      </c>
      <c r="B289" s="81" t="s">
        <v>247</v>
      </c>
      <c r="C289" s="99" t="s">
        <v>248</v>
      </c>
      <c r="D289" s="100">
        <f>2*((1.7+1+3)*0.7+ (3*0.7)  +  ((1.9+2)*2+0.7*2)*0.1)</f>
        <v>14.02</v>
      </c>
      <c r="E289" s="13"/>
      <c r="F289" s="169">
        <f t="shared" si="13"/>
        <v>0</v>
      </c>
    </row>
    <row r="290" spans="1:6" x14ac:dyDescent="0.5">
      <c r="A290" s="81">
        <v>288</v>
      </c>
      <c r="B290" s="81" t="s">
        <v>217</v>
      </c>
      <c r="C290" s="99" t="s">
        <v>248</v>
      </c>
      <c r="D290" s="100">
        <v>0.14000000000000001</v>
      </c>
      <c r="E290" s="13"/>
      <c r="F290" s="169">
        <f t="shared" si="13"/>
        <v>0</v>
      </c>
    </row>
    <row r="291" spans="1:6" x14ac:dyDescent="0.5">
      <c r="A291" s="81">
        <v>289</v>
      </c>
      <c r="B291" s="81" t="s">
        <v>249</v>
      </c>
      <c r="C291" s="99" t="s">
        <v>248</v>
      </c>
      <c r="D291" s="100">
        <f>(1+0.9*2)*0.3</f>
        <v>0.84</v>
      </c>
      <c r="E291" s="13"/>
      <c r="F291" s="169">
        <f t="shared" si="13"/>
        <v>0</v>
      </c>
    </row>
    <row r="292" spans="1:6" x14ac:dyDescent="0.5">
      <c r="A292" s="81">
        <v>290</v>
      </c>
      <c r="B292" s="81" t="s">
        <v>250</v>
      </c>
      <c r="C292" s="99" t="s">
        <v>64</v>
      </c>
      <c r="D292" s="100">
        <v>1</v>
      </c>
      <c r="E292" s="13"/>
      <c r="F292" s="169">
        <f t="shared" si="13"/>
        <v>0</v>
      </c>
    </row>
    <row r="293" spans="1:6" x14ac:dyDescent="0.5">
      <c r="A293" s="81">
        <v>291</v>
      </c>
      <c r="B293" s="81" t="s">
        <v>251</v>
      </c>
      <c r="C293" s="99" t="s">
        <v>64</v>
      </c>
      <c r="D293" s="100">
        <v>1</v>
      </c>
      <c r="E293" s="13"/>
      <c r="F293" s="169">
        <f t="shared" si="13"/>
        <v>0</v>
      </c>
    </row>
    <row r="294" spans="1:6" x14ac:dyDescent="0.5">
      <c r="A294" s="52">
        <v>292</v>
      </c>
      <c r="B294" s="52" t="s">
        <v>252</v>
      </c>
      <c r="C294" s="105" t="s">
        <v>53</v>
      </c>
      <c r="D294" s="100">
        <v>1</v>
      </c>
      <c r="E294" s="1"/>
      <c r="F294" s="106">
        <f t="shared" si="13"/>
        <v>0</v>
      </c>
    </row>
    <row r="295" spans="1:6" x14ac:dyDescent="0.5">
      <c r="A295" s="52">
        <v>293</v>
      </c>
      <c r="B295" s="52" t="s">
        <v>253</v>
      </c>
      <c r="C295" s="105" t="s">
        <v>53</v>
      </c>
      <c r="D295" s="100">
        <v>1</v>
      </c>
      <c r="E295" s="1"/>
      <c r="F295" s="106">
        <f t="shared" si="13"/>
        <v>0</v>
      </c>
    </row>
    <row r="296" spans="1:6" ht="42" x14ac:dyDescent="0.5">
      <c r="A296" s="81">
        <v>294</v>
      </c>
      <c r="B296" s="81" t="s">
        <v>254</v>
      </c>
      <c r="C296" s="99" t="s">
        <v>255</v>
      </c>
      <c r="D296" s="100">
        <v>1</v>
      </c>
      <c r="E296" s="1"/>
      <c r="F296" s="170">
        <f t="shared" si="13"/>
        <v>0</v>
      </c>
    </row>
    <row r="297" spans="1:6" x14ac:dyDescent="0.5">
      <c r="A297" s="60">
        <v>295</v>
      </c>
      <c r="B297" s="60" t="s">
        <v>256</v>
      </c>
      <c r="C297" s="111"/>
      <c r="D297" s="112"/>
      <c r="E297" s="17"/>
      <c r="F297" s="111">
        <f>SUM(F283:F296)*1</f>
        <v>0</v>
      </c>
    </row>
    <row r="298" spans="1:6" x14ac:dyDescent="0.5">
      <c r="A298" s="60">
        <v>296</v>
      </c>
      <c r="B298" s="60" t="s">
        <v>257</v>
      </c>
      <c r="C298" s="111"/>
      <c r="D298" s="112"/>
      <c r="E298" s="17"/>
      <c r="F298" s="111">
        <f>F297</f>
        <v>0</v>
      </c>
    </row>
    <row r="299" spans="1:6" ht="31" x14ac:dyDescent="0.5">
      <c r="A299" s="64">
        <v>297</v>
      </c>
      <c r="B299" s="64" t="s">
        <v>258</v>
      </c>
      <c r="C299" s="133" t="s">
        <v>0</v>
      </c>
      <c r="D299" s="134" t="s">
        <v>0</v>
      </c>
      <c r="E299" s="24"/>
      <c r="F299" s="82">
        <f>F298+F281+F223+F208+F194</f>
        <v>0</v>
      </c>
    </row>
    <row r="300" spans="1:6" x14ac:dyDescent="0.5">
      <c r="A300" s="82">
        <v>298</v>
      </c>
      <c r="B300" s="82" t="s">
        <v>93</v>
      </c>
      <c r="C300" s="82"/>
      <c r="D300" s="134"/>
      <c r="E300" s="25"/>
      <c r="F300" s="82">
        <f>F299*0.18</f>
        <v>0</v>
      </c>
    </row>
    <row r="301" spans="1:6" ht="31" x14ac:dyDescent="0.5">
      <c r="A301" s="64">
        <v>299</v>
      </c>
      <c r="B301" s="64" t="s">
        <v>259</v>
      </c>
      <c r="C301" s="133"/>
      <c r="D301" s="134"/>
      <c r="E301" s="24"/>
      <c r="F301" s="82">
        <f>F299+F300</f>
        <v>0</v>
      </c>
    </row>
    <row r="302" spans="1:6" x14ac:dyDescent="0.5">
      <c r="A302" s="68">
        <v>300</v>
      </c>
      <c r="B302" s="204" t="s">
        <v>260</v>
      </c>
      <c r="C302" s="204"/>
      <c r="D302" s="204"/>
      <c r="E302" s="205"/>
      <c r="F302" s="204"/>
    </row>
    <row r="303" spans="1:6" x14ac:dyDescent="0.5">
      <c r="A303" s="65">
        <v>301</v>
      </c>
      <c r="B303" s="65" t="s">
        <v>8</v>
      </c>
      <c r="C303" s="65"/>
      <c r="D303" s="135"/>
      <c r="E303" s="26"/>
      <c r="F303" s="65"/>
    </row>
    <row r="304" spans="1:6" ht="28" x14ac:dyDescent="0.5">
      <c r="A304" s="49">
        <v>302</v>
      </c>
      <c r="B304" s="49" t="s">
        <v>96</v>
      </c>
      <c r="C304" s="49" t="s">
        <v>97</v>
      </c>
      <c r="D304" s="120">
        <v>1</v>
      </c>
      <c r="E304" s="27"/>
      <c r="F304" s="49">
        <f>E304*D304</f>
        <v>0</v>
      </c>
    </row>
    <row r="305" spans="1:6" ht="42" x14ac:dyDescent="0.5">
      <c r="A305" s="49">
        <v>303</v>
      </c>
      <c r="B305" s="49" t="s">
        <v>11</v>
      </c>
      <c r="C305" s="49" t="s">
        <v>97</v>
      </c>
      <c r="D305" s="120">
        <v>1</v>
      </c>
      <c r="E305" s="27"/>
      <c r="F305" s="49">
        <f>E305*D305</f>
        <v>0</v>
      </c>
    </row>
    <row r="306" spans="1:6" x14ac:dyDescent="0.5">
      <c r="A306" s="50">
        <v>304</v>
      </c>
      <c r="B306" s="50" t="s">
        <v>12</v>
      </c>
      <c r="C306" s="50" t="s">
        <v>0</v>
      </c>
      <c r="D306" s="137" t="s">
        <v>0</v>
      </c>
      <c r="E306" s="14"/>
      <c r="F306" s="138">
        <f>SUM(F304:F305)</f>
        <v>0</v>
      </c>
    </row>
    <row r="307" spans="1:6" x14ac:dyDescent="0.5">
      <c r="A307" s="65">
        <v>305</v>
      </c>
      <c r="B307" s="65" t="s">
        <v>261</v>
      </c>
      <c r="C307" s="65"/>
      <c r="D307" s="135"/>
      <c r="E307" s="26"/>
      <c r="F307" s="65"/>
    </row>
    <row r="308" spans="1:6" ht="42" x14ac:dyDescent="0.5">
      <c r="A308" s="66">
        <v>306</v>
      </c>
      <c r="B308" s="66" t="s">
        <v>98</v>
      </c>
      <c r="C308" s="66" t="s">
        <v>97</v>
      </c>
      <c r="D308" s="139">
        <v>7</v>
      </c>
      <c r="E308" s="28"/>
      <c r="F308" s="140">
        <f t="shared" ref="F308:F314" si="14">E308*D308</f>
        <v>0</v>
      </c>
    </row>
    <row r="309" spans="1:6" ht="42" x14ac:dyDescent="0.5">
      <c r="A309" s="66">
        <v>307</v>
      </c>
      <c r="B309" s="66" t="s">
        <v>99</v>
      </c>
      <c r="C309" s="66" t="s">
        <v>97</v>
      </c>
      <c r="D309" s="139">
        <v>10</v>
      </c>
      <c r="E309" s="28"/>
      <c r="F309" s="140">
        <f t="shared" si="14"/>
        <v>0</v>
      </c>
    </row>
    <row r="310" spans="1:6" ht="56" x14ac:dyDescent="0.5">
      <c r="A310" s="66">
        <v>308</v>
      </c>
      <c r="B310" s="66" t="s">
        <v>100</v>
      </c>
      <c r="C310" s="66" t="s">
        <v>97</v>
      </c>
      <c r="D310" s="139">
        <v>8</v>
      </c>
      <c r="E310" s="28"/>
      <c r="F310" s="140">
        <f t="shared" si="14"/>
        <v>0</v>
      </c>
    </row>
    <row r="311" spans="1:6" ht="56" x14ac:dyDescent="0.5">
      <c r="A311" s="66">
        <v>309</v>
      </c>
      <c r="B311" s="66" t="s">
        <v>101</v>
      </c>
      <c r="C311" s="66" t="s">
        <v>97</v>
      </c>
      <c r="D311" s="139">
        <v>2</v>
      </c>
      <c r="E311" s="28"/>
      <c r="F311" s="140">
        <f t="shared" si="14"/>
        <v>0</v>
      </c>
    </row>
    <row r="312" spans="1:6" ht="84" x14ac:dyDescent="0.5">
      <c r="A312" s="66">
        <v>310</v>
      </c>
      <c r="B312" s="66" t="s">
        <v>102</v>
      </c>
      <c r="C312" s="66" t="s">
        <v>21</v>
      </c>
      <c r="D312" s="139">
        <v>1</v>
      </c>
      <c r="E312" s="28"/>
      <c r="F312" s="140">
        <f t="shared" si="14"/>
        <v>0</v>
      </c>
    </row>
    <row r="313" spans="1:6" ht="84" x14ac:dyDescent="0.5">
      <c r="A313" s="66">
        <v>311</v>
      </c>
      <c r="B313" s="66" t="s">
        <v>262</v>
      </c>
      <c r="C313" s="66" t="s">
        <v>21</v>
      </c>
      <c r="D313" s="139">
        <v>1330.75</v>
      </c>
      <c r="E313" s="28"/>
      <c r="F313" s="140">
        <f t="shared" si="14"/>
        <v>0</v>
      </c>
    </row>
    <row r="314" spans="1:6" ht="42" x14ac:dyDescent="0.5">
      <c r="A314" s="66">
        <v>312</v>
      </c>
      <c r="B314" s="66" t="s">
        <v>103</v>
      </c>
      <c r="C314" s="66" t="s">
        <v>97</v>
      </c>
      <c r="D314" s="139">
        <v>1</v>
      </c>
      <c r="E314" s="28"/>
      <c r="F314" s="140">
        <f t="shared" si="14"/>
        <v>0</v>
      </c>
    </row>
    <row r="315" spans="1:6" x14ac:dyDescent="0.5">
      <c r="A315" s="50">
        <v>313</v>
      </c>
      <c r="B315" s="50" t="s">
        <v>263</v>
      </c>
      <c r="C315" s="50" t="s">
        <v>0</v>
      </c>
      <c r="D315" s="137" t="s">
        <v>0</v>
      </c>
      <c r="E315" s="14"/>
      <c r="F315" s="138">
        <f>SUM(F308:F314)</f>
        <v>0</v>
      </c>
    </row>
    <row r="316" spans="1:6" x14ac:dyDescent="0.5">
      <c r="A316" s="67">
        <v>314</v>
      </c>
      <c r="B316" s="67" t="s">
        <v>264</v>
      </c>
      <c r="C316" s="67" t="s">
        <v>0</v>
      </c>
      <c r="D316" s="56" t="s">
        <v>0</v>
      </c>
      <c r="E316" s="29"/>
      <c r="F316" s="141">
        <f>F315+F306</f>
        <v>0</v>
      </c>
    </row>
    <row r="317" spans="1:6" x14ac:dyDescent="0.5">
      <c r="A317" s="83">
        <v>315</v>
      </c>
      <c r="B317" s="83" t="s">
        <v>93</v>
      </c>
      <c r="C317" s="171"/>
      <c r="D317" s="172"/>
      <c r="E317" s="39"/>
      <c r="F317" s="173">
        <f>F316*0.18</f>
        <v>0</v>
      </c>
    </row>
    <row r="318" spans="1:6" x14ac:dyDescent="0.5">
      <c r="A318" s="64">
        <v>316</v>
      </c>
      <c r="B318" s="64" t="s">
        <v>265</v>
      </c>
      <c r="C318" s="133"/>
      <c r="D318" s="134"/>
      <c r="E318" s="24"/>
      <c r="F318" s="77">
        <f>F316+F317</f>
        <v>0</v>
      </c>
    </row>
    <row r="319" spans="1:6" x14ac:dyDescent="0.5">
      <c r="A319" s="74">
        <v>317</v>
      </c>
      <c r="B319" s="204" t="s">
        <v>266</v>
      </c>
      <c r="C319" s="204"/>
      <c r="D319" s="204"/>
      <c r="E319" s="205"/>
      <c r="F319" s="204"/>
    </row>
    <row r="320" spans="1:6" x14ac:dyDescent="0.5">
      <c r="A320" s="65">
        <v>318</v>
      </c>
      <c r="B320" s="65" t="s">
        <v>3</v>
      </c>
      <c r="C320" s="65" t="s">
        <v>4</v>
      </c>
      <c r="D320" s="135" t="s">
        <v>5</v>
      </c>
      <c r="E320" s="26"/>
      <c r="F320" s="65" t="s">
        <v>7</v>
      </c>
    </row>
    <row r="321" spans="1:6" x14ac:dyDescent="0.5">
      <c r="A321" s="69">
        <v>319</v>
      </c>
      <c r="B321" s="69" t="s">
        <v>108</v>
      </c>
      <c r="C321" s="69" t="s">
        <v>0</v>
      </c>
      <c r="D321" s="144" t="s">
        <v>0</v>
      </c>
      <c r="E321" s="31"/>
      <c r="F321" s="69" t="s">
        <v>0</v>
      </c>
    </row>
    <row r="322" spans="1:6" ht="28" x14ac:dyDescent="0.5">
      <c r="A322" s="66">
        <v>320</v>
      </c>
      <c r="B322" s="66" t="s">
        <v>109</v>
      </c>
      <c r="C322" s="66" t="s">
        <v>53</v>
      </c>
      <c r="D322" s="139">
        <v>1</v>
      </c>
      <c r="E322" s="28"/>
      <c r="F322" s="140">
        <f>E322*D322</f>
        <v>0</v>
      </c>
    </row>
    <row r="323" spans="1:6" x14ac:dyDescent="0.5">
      <c r="A323" s="70">
        <v>321</v>
      </c>
      <c r="B323" s="70" t="s">
        <v>110</v>
      </c>
      <c r="C323" s="70" t="s">
        <v>0</v>
      </c>
      <c r="D323" s="145" t="s">
        <v>0</v>
      </c>
      <c r="E323" s="32"/>
      <c r="F323" s="146">
        <f>SUM(F322:F322)</f>
        <v>0</v>
      </c>
    </row>
    <row r="324" spans="1:6" x14ac:dyDescent="0.5">
      <c r="A324" s="69">
        <v>322</v>
      </c>
      <c r="B324" s="69" t="s">
        <v>267</v>
      </c>
      <c r="C324" s="69" t="s">
        <v>0</v>
      </c>
      <c r="D324" s="144" t="s">
        <v>0</v>
      </c>
      <c r="E324" s="31"/>
      <c r="F324" s="147" t="s">
        <v>0</v>
      </c>
    </row>
    <row r="325" spans="1:6" ht="42" x14ac:dyDescent="0.5">
      <c r="A325" s="66">
        <v>323</v>
      </c>
      <c r="B325" s="66" t="s">
        <v>268</v>
      </c>
      <c r="C325" s="66" t="s">
        <v>97</v>
      </c>
      <c r="D325" s="139">
        <v>1</v>
      </c>
      <c r="E325" s="28"/>
      <c r="F325" s="140">
        <f>E325*D325</f>
        <v>0</v>
      </c>
    </row>
    <row r="326" spans="1:6" x14ac:dyDescent="0.5">
      <c r="A326" s="70">
        <v>324</v>
      </c>
      <c r="B326" s="70" t="s">
        <v>110</v>
      </c>
      <c r="C326" s="70" t="s">
        <v>0</v>
      </c>
      <c r="D326" s="145" t="s">
        <v>0</v>
      </c>
      <c r="E326" s="32"/>
      <c r="F326" s="146">
        <f>SUM(F325:F325)</f>
        <v>0</v>
      </c>
    </row>
    <row r="327" spans="1:6" x14ac:dyDescent="0.5">
      <c r="A327" s="69">
        <v>325</v>
      </c>
      <c r="B327" s="69" t="s">
        <v>111</v>
      </c>
      <c r="C327" s="69" t="s">
        <v>0</v>
      </c>
      <c r="D327" s="144" t="s">
        <v>0</v>
      </c>
      <c r="E327" s="31"/>
      <c r="F327" s="147" t="s">
        <v>0</v>
      </c>
    </row>
    <row r="328" spans="1:6" ht="42" x14ac:dyDescent="0.5">
      <c r="A328" s="66">
        <v>326</v>
      </c>
      <c r="B328" s="66" t="s">
        <v>112</v>
      </c>
      <c r="C328" s="66" t="s">
        <v>97</v>
      </c>
      <c r="D328" s="139">
        <v>1</v>
      </c>
      <c r="E328" s="28"/>
      <c r="F328" s="140">
        <f>E328*D328</f>
        <v>0</v>
      </c>
    </row>
    <row r="329" spans="1:6" ht="28" x14ac:dyDescent="0.5">
      <c r="A329" s="66">
        <v>327</v>
      </c>
      <c r="B329" s="66" t="s">
        <v>113</v>
      </c>
      <c r="C329" s="66" t="s">
        <v>53</v>
      </c>
      <c r="D329" s="139">
        <v>1</v>
      </c>
      <c r="E329" s="28"/>
      <c r="F329" s="140">
        <f>E329*D329</f>
        <v>0</v>
      </c>
    </row>
    <row r="330" spans="1:6" x14ac:dyDescent="0.5">
      <c r="A330" s="70">
        <v>328</v>
      </c>
      <c r="B330" s="70" t="s">
        <v>110</v>
      </c>
      <c r="C330" s="70" t="s">
        <v>0</v>
      </c>
      <c r="D330" s="145" t="s">
        <v>0</v>
      </c>
      <c r="E330" s="32"/>
      <c r="F330" s="146">
        <f>SUM(F328:F329)</f>
        <v>0</v>
      </c>
    </row>
    <row r="331" spans="1:6" x14ac:dyDescent="0.5">
      <c r="A331" s="84">
        <v>329</v>
      </c>
      <c r="B331" s="84" t="s">
        <v>269</v>
      </c>
      <c r="C331" s="84" t="s">
        <v>0</v>
      </c>
      <c r="D331" s="174" t="s">
        <v>0</v>
      </c>
      <c r="E331" s="40"/>
      <c r="F331" s="84" t="s">
        <v>0</v>
      </c>
    </row>
    <row r="332" spans="1:6" x14ac:dyDescent="0.5">
      <c r="A332" s="66">
        <v>330</v>
      </c>
      <c r="B332" s="66" t="s">
        <v>270</v>
      </c>
      <c r="C332" s="66" t="s">
        <v>15</v>
      </c>
      <c r="D332" s="139">
        <v>1</v>
      </c>
      <c r="E332" s="28"/>
      <c r="F332" s="140">
        <f>E332*D332</f>
        <v>0</v>
      </c>
    </row>
    <row r="333" spans="1:6" ht="28" x14ac:dyDescent="0.5">
      <c r="A333" s="66">
        <v>331</v>
      </c>
      <c r="B333" s="66" t="s">
        <v>271</v>
      </c>
      <c r="C333" s="66" t="s">
        <v>15</v>
      </c>
      <c r="D333" s="139">
        <v>1</v>
      </c>
      <c r="E333" s="28"/>
      <c r="F333" s="140">
        <f>E333*D333</f>
        <v>0</v>
      </c>
    </row>
    <row r="334" spans="1:6" x14ac:dyDescent="0.5">
      <c r="A334" s="66">
        <v>332</v>
      </c>
      <c r="B334" s="66" t="s">
        <v>272</v>
      </c>
      <c r="C334" s="66" t="s">
        <v>15</v>
      </c>
      <c r="D334" s="139">
        <v>0.9</v>
      </c>
      <c r="E334" s="28"/>
      <c r="F334" s="140">
        <f>E334*D334</f>
        <v>0</v>
      </c>
    </row>
    <row r="335" spans="1:6" x14ac:dyDescent="0.5">
      <c r="A335" s="66">
        <v>333</v>
      </c>
      <c r="B335" s="66" t="s">
        <v>273</v>
      </c>
      <c r="C335" s="66" t="s">
        <v>15</v>
      </c>
      <c r="D335" s="139">
        <v>0.2</v>
      </c>
      <c r="E335" s="28"/>
      <c r="F335" s="140">
        <f>E335*D335</f>
        <v>0</v>
      </c>
    </row>
    <row r="336" spans="1:6" ht="28" x14ac:dyDescent="0.5">
      <c r="A336" s="66">
        <v>334</v>
      </c>
      <c r="B336" s="66" t="s">
        <v>274</v>
      </c>
      <c r="C336" s="66" t="s">
        <v>97</v>
      </c>
      <c r="D336" s="139">
        <v>1</v>
      </c>
      <c r="E336" s="28"/>
      <c r="F336" s="140">
        <f>E336*D336</f>
        <v>0</v>
      </c>
    </row>
    <row r="337" spans="1:6" x14ac:dyDescent="0.5">
      <c r="A337" s="70">
        <v>335</v>
      </c>
      <c r="B337" s="70" t="s">
        <v>110</v>
      </c>
      <c r="C337" s="70" t="s">
        <v>0</v>
      </c>
      <c r="D337" s="145" t="s">
        <v>0</v>
      </c>
      <c r="E337" s="32"/>
      <c r="F337" s="146">
        <f>SUM(F332:F336)</f>
        <v>0</v>
      </c>
    </row>
    <row r="338" spans="1:6" x14ac:dyDescent="0.5">
      <c r="A338" s="71">
        <v>336</v>
      </c>
      <c r="B338" s="71" t="s">
        <v>114</v>
      </c>
      <c r="C338" s="71" t="s">
        <v>0</v>
      </c>
      <c r="D338" s="148" t="s">
        <v>0</v>
      </c>
      <c r="E338" s="33"/>
      <c r="F338" s="149" t="s">
        <v>0</v>
      </c>
    </row>
    <row r="339" spans="1:6" x14ac:dyDescent="0.5">
      <c r="A339" s="72">
        <v>337</v>
      </c>
      <c r="B339" s="72" t="s">
        <v>115</v>
      </c>
      <c r="C339" s="72" t="s">
        <v>0</v>
      </c>
      <c r="D339" s="150" t="s">
        <v>0</v>
      </c>
      <c r="E339" s="34"/>
      <c r="F339" s="151" t="s">
        <v>0</v>
      </c>
    </row>
    <row r="340" spans="1:6" x14ac:dyDescent="0.5">
      <c r="A340" s="66">
        <v>338</v>
      </c>
      <c r="B340" s="66" t="s">
        <v>116</v>
      </c>
      <c r="C340" s="66" t="s">
        <v>117</v>
      </c>
      <c r="D340" s="139">
        <v>0.42</v>
      </c>
      <c r="E340" s="28"/>
      <c r="F340" s="140">
        <f t="shared" ref="F340:F346" si="15">E340*D340</f>
        <v>0</v>
      </c>
    </row>
    <row r="341" spans="1:6" x14ac:dyDescent="0.5">
      <c r="A341" s="66">
        <v>339</v>
      </c>
      <c r="B341" s="66" t="s">
        <v>118</v>
      </c>
      <c r="C341" s="66" t="s">
        <v>117</v>
      </c>
      <c r="D341" s="139">
        <v>1</v>
      </c>
      <c r="E341" s="28"/>
      <c r="F341" s="140">
        <f t="shared" si="15"/>
        <v>0</v>
      </c>
    </row>
    <row r="342" spans="1:6" x14ac:dyDescent="0.5">
      <c r="A342" s="66">
        <v>340</v>
      </c>
      <c r="B342" s="66" t="s">
        <v>119</v>
      </c>
      <c r="C342" s="66" t="s">
        <v>120</v>
      </c>
      <c r="D342" s="139">
        <v>1</v>
      </c>
      <c r="E342" s="28"/>
      <c r="F342" s="140">
        <f t="shared" si="15"/>
        <v>0</v>
      </c>
    </row>
    <row r="343" spans="1:6" x14ac:dyDescent="0.5">
      <c r="A343" s="66">
        <v>341</v>
      </c>
      <c r="B343" s="66" t="s">
        <v>121</v>
      </c>
      <c r="C343" s="66" t="s">
        <v>122</v>
      </c>
      <c r="D343" s="139">
        <v>20.6</v>
      </c>
      <c r="E343" s="28"/>
      <c r="F343" s="140">
        <f t="shared" si="15"/>
        <v>0</v>
      </c>
    </row>
    <row r="344" spans="1:6" x14ac:dyDescent="0.5">
      <c r="A344" s="66">
        <v>342</v>
      </c>
      <c r="B344" s="66" t="s">
        <v>123</v>
      </c>
      <c r="C344" s="66" t="s">
        <v>122</v>
      </c>
      <c r="D344" s="139">
        <v>31.8</v>
      </c>
      <c r="E344" s="28"/>
      <c r="F344" s="140">
        <f t="shared" si="15"/>
        <v>0</v>
      </c>
    </row>
    <row r="345" spans="1:6" x14ac:dyDescent="0.5">
      <c r="A345" s="66">
        <v>343</v>
      </c>
      <c r="B345" s="66" t="s">
        <v>124</v>
      </c>
      <c r="C345" s="66" t="s">
        <v>122</v>
      </c>
      <c r="D345" s="139">
        <v>20</v>
      </c>
      <c r="E345" s="28"/>
      <c r="F345" s="140">
        <f t="shared" si="15"/>
        <v>0</v>
      </c>
    </row>
    <row r="346" spans="1:6" ht="42" x14ac:dyDescent="0.5">
      <c r="A346" s="66">
        <v>344</v>
      </c>
      <c r="B346" s="66" t="s">
        <v>125</v>
      </c>
      <c r="C346" s="66" t="s">
        <v>53</v>
      </c>
      <c r="D346" s="139">
        <v>1</v>
      </c>
      <c r="E346" s="28"/>
      <c r="F346" s="140">
        <f t="shared" si="15"/>
        <v>0</v>
      </c>
    </row>
    <row r="347" spans="1:6" x14ac:dyDescent="0.5">
      <c r="A347" s="70">
        <v>345</v>
      </c>
      <c r="B347" s="70" t="s">
        <v>110</v>
      </c>
      <c r="C347" s="70" t="s">
        <v>0</v>
      </c>
      <c r="D347" s="145" t="s">
        <v>0</v>
      </c>
      <c r="E347" s="32"/>
      <c r="F347" s="146">
        <f>SUM(F340:F346)</f>
        <v>0</v>
      </c>
    </row>
    <row r="348" spans="1:6" x14ac:dyDescent="0.5">
      <c r="A348" s="50">
        <v>346</v>
      </c>
      <c r="B348" s="50" t="s">
        <v>275</v>
      </c>
      <c r="C348" s="50" t="s">
        <v>0</v>
      </c>
      <c r="D348" s="137" t="s">
        <v>0</v>
      </c>
      <c r="E348" s="14"/>
      <c r="F348" s="138">
        <f>F323+F326+F330+F337+F347</f>
        <v>0</v>
      </c>
    </row>
    <row r="349" spans="1:6" x14ac:dyDescent="0.5">
      <c r="A349" s="73">
        <v>347</v>
      </c>
      <c r="B349" s="73" t="s">
        <v>276</v>
      </c>
      <c r="C349" s="152"/>
      <c r="D349" s="153">
        <v>1</v>
      </c>
      <c r="E349" s="35"/>
      <c r="F349" s="155">
        <f>F348*D349</f>
        <v>0</v>
      </c>
    </row>
    <row r="350" spans="1:6" x14ac:dyDescent="0.5">
      <c r="A350" s="73">
        <v>348</v>
      </c>
      <c r="B350" s="73" t="s">
        <v>128</v>
      </c>
      <c r="C350" s="154"/>
      <c r="D350" s="153"/>
      <c r="E350" s="35"/>
      <c r="F350" s="155">
        <f>F349*18/100</f>
        <v>0</v>
      </c>
    </row>
    <row r="351" spans="1:6" x14ac:dyDescent="0.5">
      <c r="A351" s="73">
        <v>349</v>
      </c>
      <c r="B351" s="73" t="s">
        <v>277</v>
      </c>
      <c r="C351" s="154"/>
      <c r="D351" s="153"/>
      <c r="E351" s="35"/>
      <c r="F351" s="155">
        <f>F350+F349</f>
        <v>0</v>
      </c>
    </row>
    <row r="352" spans="1:6" x14ac:dyDescent="0.5">
      <c r="A352" s="68">
        <v>350</v>
      </c>
      <c r="B352" s="204" t="s">
        <v>278</v>
      </c>
      <c r="C352" s="204"/>
      <c r="D352" s="204"/>
      <c r="E352" s="205"/>
      <c r="F352" s="204"/>
    </row>
    <row r="353" spans="1:6" x14ac:dyDescent="0.5">
      <c r="A353" s="65">
        <v>351</v>
      </c>
      <c r="B353" s="65" t="s">
        <v>279</v>
      </c>
      <c r="C353" s="65" t="s">
        <v>4</v>
      </c>
      <c r="D353" s="135" t="s">
        <v>280</v>
      </c>
      <c r="E353" s="26"/>
      <c r="F353" s="65" t="s">
        <v>281</v>
      </c>
    </row>
    <row r="354" spans="1:6" ht="56" x14ac:dyDescent="0.5">
      <c r="A354" s="52">
        <v>352</v>
      </c>
      <c r="B354" s="52" t="s">
        <v>282</v>
      </c>
      <c r="C354" s="156" t="s">
        <v>132</v>
      </c>
      <c r="D354" s="120">
        <v>4</v>
      </c>
      <c r="E354" s="1"/>
      <c r="F354" s="157">
        <f>D354*E354</f>
        <v>0</v>
      </c>
    </row>
    <row r="355" spans="1:6" ht="56" x14ac:dyDescent="0.5">
      <c r="A355" s="52">
        <v>353</v>
      </c>
      <c r="B355" s="52" t="s">
        <v>283</v>
      </c>
      <c r="C355" s="156" t="s">
        <v>132</v>
      </c>
      <c r="D355" s="100">
        <v>1</v>
      </c>
      <c r="E355" s="1"/>
      <c r="F355" s="157">
        <f>D355*E355</f>
        <v>0</v>
      </c>
    </row>
    <row r="356" spans="1:6" ht="56" x14ac:dyDescent="0.5">
      <c r="A356" s="52">
        <v>354</v>
      </c>
      <c r="B356" s="52" t="s">
        <v>284</v>
      </c>
      <c r="C356" s="175" t="s">
        <v>132</v>
      </c>
      <c r="D356" s="100">
        <v>4</v>
      </c>
      <c r="E356" s="1"/>
      <c r="F356" s="157">
        <f>D356*E356</f>
        <v>0</v>
      </c>
    </row>
    <row r="357" spans="1:6" x14ac:dyDescent="0.5">
      <c r="A357" s="70">
        <v>355</v>
      </c>
      <c r="B357" s="70" t="s">
        <v>285</v>
      </c>
      <c r="C357" s="160" t="s">
        <v>0</v>
      </c>
      <c r="D357" s="161"/>
      <c r="E357" s="32"/>
      <c r="F357" s="146">
        <f>SUM(F355:F356)</f>
        <v>0</v>
      </c>
    </row>
    <row r="358" spans="1:6" ht="28" x14ac:dyDescent="0.5">
      <c r="A358" s="76">
        <v>356</v>
      </c>
      <c r="B358" s="76" t="s">
        <v>286</v>
      </c>
      <c r="C358" s="76" t="s">
        <v>0</v>
      </c>
      <c r="D358" s="163" t="s">
        <v>0</v>
      </c>
      <c r="E358" s="36"/>
      <c r="F358" s="164">
        <f>F357</f>
        <v>0</v>
      </c>
    </row>
    <row r="359" spans="1:6" x14ac:dyDescent="0.5">
      <c r="A359" s="49">
        <v>357</v>
      </c>
      <c r="B359" s="49" t="s">
        <v>93</v>
      </c>
      <c r="C359" s="171"/>
      <c r="D359" s="172"/>
      <c r="E359" s="39"/>
      <c r="F359" s="106">
        <f>F358*0.18</f>
        <v>0</v>
      </c>
    </row>
    <row r="360" spans="1:6" ht="31" x14ac:dyDescent="0.5">
      <c r="A360" s="64">
        <v>358</v>
      </c>
      <c r="B360" s="64" t="s">
        <v>287</v>
      </c>
      <c r="C360" s="133"/>
      <c r="D360" s="134"/>
      <c r="E360" s="24"/>
      <c r="F360" s="77">
        <f>F359+F358</f>
        <v>0</v>
      </c>
    </row>
    <row r="361" spans="1:6" ht="31" x14ac:dyDescent="0.5">
      <c r="A361" s="73">
        <v>359</v>
      </c>
      <c r="B361" s="73" t="s">
        <v>288</v>
      </c>
      <c r="C361" s="154"/>
      <c r="D361" s="153"/>
      <c r="E361" s="35"/>
      <c r="F361" s="155">
        <f>F360/1434</f>
        <v>0</v>
      </c>
    </row>
    <row r="362" spans="1:6" ht="18" customHeight="1" x14ac:dyDescent="0.5">
      <c r="A362" s="68">
        <v>360</v>
      </c>
      <c r="B362" s="204" t="s">
        <v>289</v>
      </c>
      <c r="C362" s="204"/>
      <c r="D362" s="204"/>
      <c r="E362" s="205"/>
      <c r="F362" s="204"/>
    </row>
    <row r="363" spans="1:6" x14ac:dyDescent="0.5">
      <c r="A363" s="69">
        <v>361</v>
      </c>
      <c r="B363" s="69" t="s">
        <v>108</v>
      </c>
      <c r="C363" s="69" t="s">
        <v>0</v>
      </c>
      <c r="D363" s="144" t="s">
        <v>0</v>
      </c>
      <c r="E363" s="31"/>
      <c r="F363" s="69" t="s">
        <v>0</v>
      </c>
    </row>
    <row r="364" spans="1:6" x14ac:dyDescent="0.5">
      <c r="A364" s="66">
        <v>362</v>
      </c>
      <c r="B364" s="66" t="s">
        <v>290</v>
      </c>
      <c r="C364" s="66" t="s">
        <v>53</v>
      </c>
      <c r="D364" s="139">
        <v>1</v>
      </c>
      <c r="E364" s="28"/>
      <c r="F364" s="140">
        <f>E364*D364</f>
        <v>0</v>
      </c>
    </row>
    <row r="365" spans="1:6" ht="28" x14ac:dyDescent="0.5">
      <c r="A365" s="66">
        <v>363</v>
      </c>
      <c r="B365" s="66" t="s">
        <v>291</v>
      </c>
      <c r="C365" s="66" t="s">
        <v>53</v>
      </c>
      <c r="D365" s="139">
        <v>1</v>
      </c>
      <c r="E365" s="28"/>
      <c r="F365" s="140">
        <f>E365*D365</f>
        <v>0</v>
      </c>
    </row>
    <row r="366" spans="1:6" x14ac:dyDescent="0.5">
      <c r="A366" s="70">
        <v>364</v>
      </c>
      <c r="B366" s="70" t="s">
        <v>292</v>
      </c>
      <c r="C366" s="70" t="s">
        <v>0</v>
      </c>
      <c r="D366" s="145" t="s">
        <v>0</v>
      </c>
      <c r="E366" s="32"/>
      <c r="F366" s="146">
        <f>SUM(F364:F365)</f>
        <v>0</v>
      </c>
    </row>
    <row r="367" spans="1:6" x14ac:dyDescent="0.5">
      <c r="A367" s="69">
        <v>365</v>
      </c>
      <c r="B367" s="69" t="s">
        <v>293</v>
      </c>
      <c r="C367" s="69" t="s">
        <v>0</v>
      </c>
      <c r="D367" s="144" t="s">
        <v>0</v>
      </c>
      <c r="E367" s="31"/>
      <c r="F367" s="147" t="s">
        <v>0</v>
      </c>
    </row>
    <row r="368" spans="1:6" x14ac:dyDescent="0.5">
      <c r="A368" s="66">
        <v>366</v>
      </c>
      <c r="B368" s="66" t="s">
        <v>82</v>
      </c>
      <c r="C368" s="66" t="s">
        <v>242</v>
      </c>
      <c r="D368" s="139">
        <v>0.73333333333333339</v>
      </c>
      <c r="E368" s="28"/>
      <c r="F368" s="140">
        <f t="shared" ref="F368:F374" si="16">E368*D368</f>
        <v>0</v>
      </c>
    </row>
    <row r="369" spans="1:6" ht="28" x14ac:dyDescent="0.5">
      <c r="A369" s="66">
        <v>367</v>
      </c>
      <c r="B369" s="66" t="s">
        <v>294</v>
      </c>
      <c r="C369" s="66" t="s">
        <v>242</v>
      </c>
      <c r="D369" s="139">
        <v>2.8800000000000003</v>
      </c>
      <c r="E369" s="28"/>
      <c r="F369" s="140">
        <f t="shared" si="16"/>
        <v>0</v>
      </c>
    </row>
    <row r="370" spans="1:6" ht="28" x14ac:dyDescent="0.5">
      <c r="A370" s="66">
        <v>368</v>
      </c>
      <c r="B370" s="66" t="s">
        <v>295</v>
      </c>
      <c r="C370" s="66" t="s">
        <v>248</v>
      </c>
      <c r="D370" s="139">
        <v>9.6</v>
      </c>
      <c r="E370" s="28"/>
      <c r="F370" s="140">
        <f t="shared" si="16"/>
        <v>0</v>
      </c>
    </row>
    <row r="371" spans="1:6" x14ac:dyDescent="0.5">
      <c r="A371" s="66">
        <v>369</v>
      </c>
      <c r="B371" s="66" t="s">
        <v>296</v>
      </c>
      <c r="C371" s="66" t="s">
        <v>242</v>
      </c>
      <c r="D371" s="139">
        <v>0.77333333333333332</v>
      </c>
      <c r="E371" s="28"/>
      <c r="F371" s="140">
        <f t="shared" si="16"/>
        <v>0</v>
      </c>
    </row>
    <row r="372" spans="1:6" x14ac:dyDescent="0.5">
      <c r="A372" s="66">
        <v>370</v>
      </c>
      <c r="B372" s="66" t="s">
        <v>297</v>
      </c>
      <c r="C372" s="66" t="s">
        <v>248</v>
      </c>
      <c r="D372" s="139">
        <v>2.6666666666666665</v>
      </c>
      <c r="E372" s="28"/>
      <c r="F372" s="140">
        <f t="shared" si="16"/>
        <v>0</v>
      </c>
    </row>
    <row r="373" spans="1:6" ht="28" x14ac:dyDescent="0.5">
      <c r="A373" s="66">
        <v>371</v>
      </c>
      <c r="B373" s="66" t="s">
        <v>298</v>
      </c>
      <c r="C373" s="66" t="s">
        <v>242</v>
      </c>
      <c r="D373" s="139">
        <v>1.4133333333333333</v>
      </c>
      <c r="E373" s="28"/>
      <c r="F373" s="140">
        <f t="shared" si="16"/>
        <v>0</v>
      </c>
    </row>
    <row r="374" spans="1:6" x14ac:dyDescent="0.5">
      <c r="A374" s="66">
        <v>372</v>
      </c>
      <c r="B374" s="66" t="s">
        <v>299</v>
      </c>
      <c r="C374" s="66" t="s">
        <v>242</v>
      </c>
      <c r="D374" s="139">
        <v>0.17333333333333334</v>
      </c>
      <c r="E374" s="28"/>
      <c r="F374" s="140">
        <f t="shared" si="16"/>
        <v>0</v>
      </c>
    </row>
    <row r="375" spans="1:6" x14ac:dyDescent="0.5">
      <c r="A375" s="70">
        <v>373</v>
      </c>
      <c r="B375" s="70" t="s">
        <v>300</v>
      </c>
      <c r="C375" s="70" t="s">
        <v>0</v>
      </c>
      <c r="D375" s="145" t="s">
        <v>0</v>
      </c>
      <c r="E375" s="32"/>
      <c r="F375" s="146">
        <f>SUM(F368:F374)</f>
        <v>0</v>
      </c>
    </row>
    <row r="376" spans="1:6" x14ac:dyDescent="0.5">
      <c r="A376" s="69">
        <v>374</v>
      </c>
      <c r="B376" s="69" t="s">
        <v>267</v>
      </c>
      <c r="C376" s="69" t="s">
        <v>0</v>
      </c>
      <c r="D376" s="144"/>
      <c r="E376" s="31"/>
      <c r="F376" s="147" t="s">
        <v>0</v>
      </c>
    </row>
    <row r="377" spans="1:6" ht="42" x14ac:dyDescent="0.5">
      <c r="A377" s="66">
        <v>375</v>
      </c>
      <c r="B377" s="66" t="s">
        <v>301</v>
      </c>
      <c r="C377" s="66" t="s">
        <v>248</v>
      </c>
      <c r="D377" s="139">
        <f>1.5*12.4</f>
        <v>18.600000000000001</v>
      </c>
      <c r="E377" s="28"/>
      <c r="F377" s="140">
        <f>E377*D377</f>
        <v>0</v>
      </c>
    </row>
    <row r="378" spans="1:6" x14ac:dyDescent="0.5">
      <c r="A378" s="66">
        <v>376</v>
      </c>
      <c r="B378" s="66" t="s">
        <v>302</v>
      </c>
      <c r="C378" s="66" t="s">
        <v>248</v>
      </c>
      <c r="D378" s="139">
        <f>1.5*12.4</f>
        <v>18.600000000000001</v>
      </c>
      <c r="E378" s="28"/>
      <c r="F378" s="140">
        <f>E378*D378</f>
        <v>0</v>
      </c>
    </row>
    <row r="379" spans="1:6" x14ac:dyDescent="0.5">
      <c r="A379" s="70">
        <v>377</v>
      </c>
      <c r="B379" s="70" t="s">
        <v>303</v>
      </c>
      <c r="C379" s="70" t="s">
        <v>0</v>
      </c>
      <c r="D379" s="145" t="s">
        <v>0</v>
      </c>
      <c r="E379" s="32"/>
      <c r="F379" s="146">
        <f>SUM(F377:F378)</f>
        <v>0</v>
      </c>
    </row>
    <row r="380" spans="1:6" x14ac:dyDescent="0.5">
      <c r="A380" s="69">
        <v>378</v>
      </c>
      <c r="B380" s="69" t="s">
        <v>111</v>
      </c>
      <c r="C380" s="69" t="s">
        <v>0</v>
      </c>
      <c r="D380" s="144" t="s">
        <v>0</v>
      </c>
      <c r="E380" s="31"/>
      <c r="F380" s="147" t="s">
        <v>0</v>
      </c>
    </row>
    <row r="381" spans="1:6" x14ac:dyDescent="0.5">
      <c r="A381" s="66">
        <v>379</v>
      </c>
      <c r="B381" s="66" t="s">
        <v>304</v>
      </c>
      <c r="C381" s="66" t="s">
        <v>97</v>
      </c>
      <c r="D381" s="139">
        <v>1</v>
      </c>
      <c r="E381" s="28"/>
      <c r="F381" s="140">
        <f t="shared" ref="F381:F390" si="17">E381*D381</f>
        <v>0</v>
      </c>
    </row>
    <row r="382" spans="1:6" x14ac:dyDescent="0.5">
      <c r="A382" s="66">
        <v>380</v>
      </c>
      <c r="B382" s="66" t="s">
        <v>305</v>
      </c>
      <c r="C382" s="66" t="s">
        <v>122</v>
      </c>
      <c r="D382" s="139">
        <v>20</v>
      </c>
      <c r="E382" s="28"/>
      <c r="F382" s="140">
        <f t="shared" si="17"/>
        <v>0</v>
      </c>
    </row>
    <row r="383" spans="1:6" x14ac:dyDescent="0.5">
      <c r="A383" s="66">
        <v>381</v>
      </c>
      <c r="B383" s="66" t="s">
        <v>306</v>
      </c>
      <c r="C383" s="66" t="s">
        <v>53</v>
      </c>
      <c r="D383" s="139">
        <v>1</v>
      </c>
      <c r="E383" s="28"/>
      <c r="F383" s="140">
        <f t="shared" si="17"/>
        <v>0</v>
      </c>
    </row>
    <row r="384" spans="1:6" ht="42" x14ac:dyDescent="0.5">
      <c r="A384" s="66">
        <v>382</v>
      </c>
      <c r="B384" s="66" t="s">
        <v>307</v>
      </c>
      <c r="C384" s="66" t="s">
        <v>120</v>
      </c>
      <c r="D384" s="139">
        <v>4</v>
      </c>
      <c r="E384" s="28"/>
      <c r="F384" s="140">
        <f t="shared" si="17"/>
        <v>0</v>
      </c>
    </row>
    <row r="385" spans="1:6" ht="42" x14ac:dyDescent="0.5">
      <c r="A385" s="66">
        <v>383</v>
      </c>
      <c r="B385" s="66" t="s">
        <v>308</v>
      </c>
      <c r="C385" s="66" t="s">
        <v>120</v>
      </c>
      <c r="D385" s="139">
        <v>4</v>
      </c>
      <c r="E385" s="28"/>
      <c r="F385" s="140">
        <f t="shared" si="17"/>
        <v>0</v>
      </c>
    </row>
    <row r="386" spans="1:6" ht="42" x14ac:dyDescent="0.5">
      <c r="A386" s="66">
        <v>384</v>
      </c>
      <c r="B386" s="66" t="s">
        <v>309</v>
      </c>
      <c r="C386" s="66" t="s">
        <v>120</v>
      </c>
      <c r="D386" s="139">
        <v>5</v>
      </c>
      <c r="E386" s="28"/>
      <c r="F386" s="140">
        <f t="shared" si="17"/>
        <v>0</v>
      </c>
    </row>
    <row r="387" spans="1:6" ht="42" x14ac:dyDescent="0.5">
      <c r="A387" s="66">
        <v>385</v>
      </c>
      <c r="B387" s="66" t="s">
        <v>310</v>
      </c>
      <c r="C387" s="66" t="s">
        <v>120</v>
      </c>
      <c r="D387" s="139">
        <v>4</v>
      </c>
      <c r="E387" s="28"/>
      <c r="F387" s="140">
        <f t="shared" si="17"/>
        <v>0</v>
      </c>
    </row>
    <row r="388" spans="1:6" ht="56" x14ac:dyDescent="0.5">
      <c r="A388" s="66">
        <v>386</v>
      </c>
      <c r="B388" s="66" t="s">
        <v>311</v>
      </c>
      <c r="C388" s="66" t="s">
        <v>53</v>
      </c>
      <c r="D388" s="139">
        <v>1</v>
      </c>
      <c r="E388" s="28"/>
      <c r="F388" s="140">
        <f t="shared" si="17"/>
        <v>0</v>
      </c>
    </row>
    <row r="389" spans="1:6" x14ac:dyDescent="0.5">
      <c r="A389" s="66">
        <v>387</v>
      </c>
      <c r="B389" s="66" t="s">
        <v>312</v>
      </c>
      <c r="C389" s="66" t="s">
        <v>120</v>
      </c>
      <c r="D389" s="139">
        <v>4</v>
      </c>
      <c r="E389" s="28"/>
      <c r="F389" s="140">
        <f t="shared" si="17"/>
        <v>0</v>
      </c>
    </row>
    <row r="390" spans="1:6" x14ac:dyDescent="0.5">
      <c r="A390" s="66">
        <v>388</v>
      </c>
      <c r="B390" s="66" t="s">
        <v>313</v>
      </c>
      <c r="C390" s="66" t="s">
        <v>53</v>
      </c>
      <c r="D390" s="139">
        <v>1</v>
      </c>
      <c r="E390" s="28"/>
      <c r="F390" s="140">
        <f t="shared" si="17"/>
        <v>0</v>
      </c>
    </row>
    <row r="391" spans="1:6" x14ac:dyDescent="0.5">
      <c r="A391" s="70">
        <v>389</v>
      </c>
      <c r="B391" s="70" t="s">
        <v>314</v>
      </c>
      <c r="C391" s="70" t="s">
        <v>0</v>
      </c>
      <c r="D391" s="145" t="s">
        <v>0</v>
      </c>
      <c r="E391" s="32"/>
      <c r="F391" s="146">
        <f>SUM(F381:F390)</f>
        <v>0</v>
      </c>
    </row>
    <row r="392" spans="1:6" x14ac:dyDescent="0.5">
      <c r="A392" s="84">
        <v>390</v>
      </c>
      <c r="B392" s="84" t="s">
        <v>315</v>
      </c>
      <c r="C392" s="84" t="s">
        <v>0</v>
      </c>
      <c r="D392" s="174" t="s">
        <v>0</v>
      </c>
      <c r="E392" s="40"/>
      <c r="F392" s="84" t="s">
        <v>0</v>
      </c>
    </row>
    <row r="393" spans="1:6" x14ac:dyDescent="0.5">
      <c r="A393" s="66">
        <v>391</v>
      </c>
      <c r="B393" s="66" t="s">
        <v>270</v>
      </c>
      <c r="C393" s="66" t="s">
        <v>15</v>
      </c>
      <c r="D393" s="139">
        <v>1</v>
      </c>
      <c r="E393" s="28"/>
      <c r="F393" s="140">
        <f>E393*D393</f>
        <v>0</v>
      </c>
    </row>
    <row r="394" spans="1:6" ht="28" x14ac:dyDescent="0.5">
      <c r="A394" s="66">
        <v>392</v>
      </c>
      <c r="B394" s="66" t="s">
        <v>271</v>
      </c>
      <c r="C394" s="66" t="s">
        <v>15</v>
      </c>
      <c r="D394" s="139">
        <v>1</v>
      </c>
      <c r="E394" s="28"/>
      <c r="F394" s="140">
        <f>E394*D394</f>
        <v>0</v>
      </c>
    </row>
    <row r="395" spans="1:6" x14ac:dyDescent="0.5">
      <c r="A395" s="66">
        <v>393</v>
      </c>
      <c r="B395" s="66" t="s">
        <v>272</v>
      </c>
      <c r="C395" s="66" t="s">
        <v>15</v>
      </c>
      <c r="D395" s="139">
        <v>0.9</v>
      </c>
      <c r="E395" s="28"/>
      <c r="F395" s="140">
        <f>E395*D395</f>
        <v>0</v>
      </c>
    </row>
    <row r="396" spans="1:6" x14ac:dyDescent="0.5">
      <c r="A396" s="66">
        <v>394</v>
      </c>
      <c r="B396" s="66" t="s">
        <v>273</v>
      </c>
      <c r="C396" s="66" t="s">
        <v>15</v>
      </c>
      <c r="D396" s="139">
        <v>0.2</v>
      </c>
      <c r="E396" s="28"/>
      <c r="F396" s="140">
        <f>E396*D396</f>
        <v>0</v>
      </c>
    </row>
    <row r="397" spans="1:6" ht="28" x14ac:dyDescent="0.5">
      <c r="A397" s="66">
        <v>395</v>
      </c>
      <c r="B397" s="66" t="s">
        <v>274</v>
      </c>
      <c r="C397" s="66" t="s">
        <v>97</v>
      </c>
      <c r="D397" s="139">
        <v>1</v>
      </c>
      <c r="E397" s="28"/>
      <c r="F397" s="140">
        <f>E397*D397</f>
        <v>0</v>
      </c>
    </row>
    <row r="398" spans="1:6" x14ac:dyDescent="0.5">
      <c r="A398" s="70">
        <v>396</v>
      </c>
      <c r="B398" s="70" t="s">
        <v>316</v>
      </c>
      <c r="C398" s="70" t="s">
        <v>0</v>
      </c>
      <c r="D398" s="145" t="s">
        <v>0</v>
      </c>
      <c r="E398" s="32"/>
      <c r="F398" s="146">
        <f>SUM(F393:F397)</f>
        <v>0</v>
      </c>
    </row>
    <row r="399" spans="1:6" x14ac:dyDescent="0.5">
      <c r="A399" s="47">
        <v>397</v>
      </c>
      <c r="B399" s="47" t="s">
        <v>317</v>
      </c>
      <c r="C399" s="47" t="s">
        <v>0</v>
      </c>
      <c r="D399" s="176" t="s">
        <v>0</v>
      </c>
      <c r="E399" s="9"/>
      <c r="F399" s="177">
        <f>F398+F391+F379+F375+F366</f>
        <v>0</v>
      </c>
    </row>
    <row r="400" spans="1:6" x14ac:dyDescent="0.5">
      <c r="A400" s="73">
        <v>398</v>
      </c>
      <c r="B400" s="73" t="s">
        <v>318</v>
      </c>
      <c r="C400" s="154"/>
      <c r="D400" s="153">
        <v>1</v>
      </c>
      <c r="E400" s="35"/>
      <c r="F400" s="155">
        <f>F399*D400</f>
        <v>0</v>
      </c>
    </row>
    <row r="401" spans="1:6" x14ac:dyDescent="0.5">
      <c r="A401" s="73">
        <v>399</v>
      </c>
      <c r="B401" s="73" t="s">
        <v>128</v>
      </c>
      <c r="C401" s="154"/>
      <c r="D401" s="153"/>
      <c r="E401" s="35"/>
      <c r="F401" s="155">
        <f>F400*18/100</f>
        <v>0</v>
      </c>
    </row>
    <row r="402" spans="1:6" x14ac:dyDescent="0.5">
      <c r="A402" s="73">
        <v>400</v>
      </c>
      <c r="B402" s="73" t="s">
        <v>319</v>
      </c>
      <c r="C402" s="154"/>
      <c r="D402" s="153"/>
      <c r="E402" s="35"/>
      <c r="F402" s="155">
        <f>F400+F401</f>
        <v>0</v>
      </c>
    </row>
    <row r="403" spans="1:6" customFormat="1" ht="24" customHeight="1" x14ac:dyDescent="0.35">
      <c r="A403" s="85">
        <v>401</v>
      </c>
      <c r="B403" s="85" t="s">
        <v>320</v>
      </c>
      <c r="C403" s="89"/>
      <c r="D403" s="178"/>
      <c r="E403" s="42"/>
      <c r="F403" s="89">
        <f>F402+F360+F351+F318+F301</f>
        <v>0</v>
      </c>
    </row>
    <row r="404" spans="1:6" ht="18" x14ac:dyDescent="0.5">
      <c r="A404" s="78">
        <v>402</v>
      </c>
      <c r="B404" s="78" t="s">
        <v>321</v>
      </c>
      <c r="C404" s="89"/>
      <c r="D404" s="178"/>
      <c r="E404" s="42"/>
      <c r="F404" s="89"/>
    </row>
    <row r="405" spans="1:6" s="202" customFormat="1" x14ac:dyDescent="0.5">
      <c r="A405" s="47">
        <v>403</v>
      </c>
      <c r="B405" s="47" t="s">
        <v>8</v>
      </c>
      <c r="C405" s="93"/>
      <c r="D405" s="94"/>
      <c r="E405" s="10"/>
      <c r="F405" s="95"/>
    </row>
    <row r="406" spans="1:6" s="202" customFormat="1" ht="126" x14ac:dyDescent="0.5">
      <c r="A406" s="49">
        <v>404</v>
      </c>
      <c r="B406" s="49" t="s">
        <v>9</v>
      </c>
      <c r="C406" s="99" t="s">
        <v>10</v>
      </c>
      <c r="D406" s="100">
        <f>$D$421/1000</f>
        <v>3.7198941619999997</v>
      </c>
      <c r="E406" s="13"/>
      <c r="F406" s="101">
        <f>E406*D406</f>
        <v>0</v>
      </c>
    </row>
    <row r="407" spans="1:6" s="202" customFormat="1" ht="42" x14ac:dyDescent="0.5">
      <c r="A407" s="49">
        <v>405</v>
      </c>
      <c r="B407" s="49" t="s">
        <v>11</v>
      </c>
      <c r="C407" s="99" t="s">
        <v>10</v>
      </c>
      <c r="D407" s="100">
        <f>$D$421/1000</f>
        <v>3.7198941619999997</v>
      </c>
      <c r="E407" s="13"/>
      <c r="F407" s="101">
        <f>E407*D407</f>
        <v>0</v>
      </c>
    </row>
    <row r="408" spans="1:6" s="202" customFormat="1" x14ac:dyDescent="0.5">
      <c r="A408" s="50">
        <v>406</v>
      </c>
      <c r="B408" s="50" t="s">
        <v>12</v>
      </c>
      <c r="C408" s="102" t="s">
        <v>0</v>
      </c>
      <c r="D408" s="103" t="s">
        <v>0</v>
      </c>
      <c r="E408" s="15"/>
      <c r="F408" s="104">
        <f>SUM(F406:F407)</f>
        <v>0</v>
      </c>
    </row>
    <row r="409" spans="1:6" s="202" customFormat="1" ht="28" x14ac:dyDescent="0.5">
      <c r="A409" s="51">
        <v>407</v>
      </c>
      <c r="B409" s="51" t="s">
        <v>13</v>
      </c>
      <c r="C409" s="105"/>
      <c r="D409" s="100"/>
      <c r="E409" s="1"/>
      <c r="F409" s="101"/>
    </row>
    <row r="410" spans="1:6" s="202" customFormat="1" ht="28" x14ac:dyDescent="0.5">
      <c r="A410" s="52">
        <v>408</v>
      </c>
      <c r="B410" s="52" t="s">
        <v>14</v>
      </c>
      <c r="C410" s="105" t="s">
        <v>15</v>
      </c>
      <c r="D410" s="100">
        <f>1.1*0.5*D421</f>
        <v>2045.9417891000001</v>
      </c>
      <c r="E410" s="1"/>
      <c r="F410" s="101">
        <f>D410*E410</f>
        <v>0</v>
      </c>
    </row>
    <row r="411" spans="1:6" s="202" customFormat="1" ht="42" x14ac:dyDescent="0.5">
      <c r="A411" s="52">
        <v>409</v>
      </c>
      <c r="B411" s="52" t="s">
        <v>16</v>
      </c>
      <c r="C411" s="105" t="s">
        <v>17</v>
      </c>
      <c r="D411" s="100">
        <f>D421/100</f>
        <v>37.198941619999999</v>
      </c>
      <c r="E411" s="1"/>
      <c r="F411" s="101">
        <f>D411*E411</f>
        <v>0</v>
      </c>
    </row>
    <row r="412" spans="1:6" s="202" customFormat="1" x14ac:dyDescent="0.5">
      <c r="A412" s="53">
        <v>410</v>
      </c>
      <c r="B412" s="53" t="s">
        <v>18</v>
      </c>
      <c r="C412" s="104"/>
      <c r="D412" s="103"/>
      <c r="E412" s="16"/>
      <c r="F412" s="104">
        <f>SUM(F410:F411)</f>
        <v>0</v>
      </c>
    </row>
    <row r="413" spans="1:6" s="202" customFormat="1" x14ac:dyDescent="0.5">
      <c r="A413" s="54">
        <v>411</v>
      </c>
      <c r="B413" s="54" t="s">
        <v>19</v>
      </c>
      <c r="C413" s="107"/>
      <c r="D413" s="108"/>
      <c r="E413" s="3"/>
      <c r="F413" s="110"/>
    </row>
    <row r="414" spans="1:6" s="202" customFormat="1" x14ac:dyDescent="0.5">
      <c r="A414" s="52">
        <v>412</v>
      </c>
      <c r="B414" s="52" t="s">
        <v>204</v>
      </c>
      <c r="C414" s="105" t="s">
        <v>21</v>
      </c>
      <c r="D414" s="100">
        <v>1373.887491</v>
      </c>
      <c r="E414" s="1"/>
      <c r="F414" s="101">
        <f t="shared" ref="F414:F422" si="18">D414*E414</f>
        <v>0</v>
      </c>
    </row>
    <row r="415" spans="1:6" s="202" customFormat="1" x14ac:dyDescent="0.5">
      <c r="A415" s="52">
        <v>413</v>
      </c>
      <c r="B415" s="52" t="s">
        <v>22</v>
      </c>
      <c r="C415" s="105" t="s">
        <v>21</v>
      </c>
      <c r="D415" s="100">
        <v>790.65509599999996</v>
      </c>
      <c r="E415" s="1"/>
      <c r="F415" s="101">
        <f t="shared" si="18"/>
        <v>0</v>
      </c>
    </row>
    <row r="416" spans="1:6" s="202" customFormat="1" x14ac:dyDescent="0.5">
      <c r="A416" s="52">
        <v>414</v>
      </c>
      <c r="B416" s="52" t="s">
        <v>322</v>
      </c>
      <c r="C416" s="105" t="s">
        <v>21</v>
      </c>
      <c r="D416" s="100">
        <v>1555.3515749999999</v>
      </c>
      <c r="E416" s="1"/>
      <c r="F416" s="101">
        <f t="shared" si="18"/>
        <v>0</v>
      </c>
    </row>
    <row r="417" spans="1:6" s="202" customFormat="1" x14ac:dyDescent="0.5">
      <c r="A417" s="52">
        <v>415</v>
      </c>
      <c r="B417" s="52" t="s">
        <v>206</v>
      </c>
      <c r="C417" s="105" t="s">
        <v>21</v>
      </c>
      <c r="D417" s="100">
        <f>12*3</f>
        <v>36</v>
      </c>
      <c r="E417" s="1"/>
      <c r="F417" s="101">
        <f t="shared" si="18"/>
        <v>0</v>
      </c>
    </row>
    <row r="418" spans="1:6" s="202" customFormat="1" x14ac:dyDescent="0.5">
      <c r="A418" s="55">
        <v>416</v>
      </c>
      <c r="B418" s="55" t="s">
        <v>323</v>
      </c>
      <c r="C418" s="105" t="s">
        <v>21</v>
      </c>
      <c r="D418" s="100">
        <v>24</v>
      </c>
      <c r="E418" s="1"/>
      <c r="F418" s="101">
        <f t="shared" si="18"/>
        <v>0</v>
      </c>
    </row>
    <row r="419" spans="1:6" s="202" customFormat="1" x14ac:dyDescent="0.5">
      <c r="A419" s="55">
        <v>417</v>
      </c>
      <c r="B419" s="55" t="s">
        <v>207</v>
      </c>
      <c r="C419" s="105" t="s">
        <v>21</v>
      </c>
      <c r="D419" s="100">
        <v>36</v>
      </c>
      <c r="E419" s="1"/>
      <c r="F419" s="101">
        <f t="shared" si="18"/>
        <v>0</v>
      </c>
    </row>
    <row r="420" spans="1:6" s="202" customFormat="1" x14ac:dyDescent="0.5">
      <c r="A420" s="52">
        <v>418</v>
      </c>
      <c r="B420" s="52" t="s">
        <v>208</v>
      </c>
      <c r="C420" s="105" t="s">
        <v>15</v>
      </c>
      <c r="D420" s="100">
        <f>8*0.5*1</f>
        <v>4</v>
      </c>
      <c r="E420" s="1"/>
      <c r="F420" s="101">
        <f t="shared" si="18"/>
        <v>0</v>
      </c>
    </row>
    <row r="421" spans="1:6" s="202" customFormat="1" x14ac:dyDescent="0.5">
      <c r="A421" s="52">
        <v>419</v>
      </c>
      <c r="B421" s="52" t="s">
        <v>209</v>
      </c>
      <c r="C421" s="105" t="s">
        <v>21</v>
      </c>
      <c r="D421" s="100">
        <f>SUM(D414:D416)</f>
        <v>3719.8941619999996</v>
      </c>
      <c r="E421" s="1"/>
      <c r="F421" s="101">
        <f t="shared" si="18"/>
        <v>0</v>
      </c>
    </row>
    <row r="422" spans="1:6" s="202" customFormat="1" x14ac:dyDescent="0.5">
      <c r="A422" s="52">
        <v>420</v>
      </c>
      <c r="B422" s="52" t="s">
        <v>25</v>
      </c>
      <c r="C422" s="105" t="s">
        <v>21</v>
      </c>
      <c r="D422" s="100">
        <f>D421</f>
        <v>3719.8941619999996</v>
      </c>
      <c r="E422" s="1"/>
      <c r="F422" s="101">
        <f t="shared" si="18"/>
        <v>0</v>
      </c>
    </row>
    <row r="423" spans="1:6" s="202" customFormat="1" x14ac:dyDescent="0.5">
      <c r="A423" s="60">
        <v>421</v>
      </c>
      <c r="B423" s="60" t="s">
        <v>18</v>
      </c>
      <c r="C423" s="111"/>
      <c r="D423" s="112"/>
      <c r="E423" s="17"/>
      <c r="F423" s="111">
        <f>SUM(F414:F422)</f>
        <v>0</v>
      </c>
    </row>
    <row r="424" spans="1:6" s="202" customFormat="1" x14ac:dyDescent="0.5">
      <c r="A424" s="60">
        <v>422</v>
      </c>
      <c r="B424" s="60" t="s">
        <v>26</v>
      </c>
      <c r="C424" s="111"/>
      <c r="D424" s="112"/>
      <c r="E424" s="17"/>
      <c r="F424" s="111">
        <f>F423+F412</f>
        <v>0</v>
      </c>
    </row>
    <row r="425" spans="1:6" s="202" customFormat="1" x14ac:dyDescent="0.5">
      <c r="A425" s="54">
        <v>423</v>
      </c>
      <c r="B425" s="54" t="s">
        <v>324</v>
      </c>
      <c r="C425" s="107"/>
      <c r="D425" s="108"/>
      <c r="E425" s="3"/>
      <c r="F425" s="109"/>
    </row>
    <row r="426" spans="1:6" s="202" customFormat="1" ht="28" x14ac:dyDescent="0.5">
      <c r="A426" s="52">
        <v>424</v>
      </c>
      <c r="B426" s="52" t="s">
        <v>211</v>
      </c>
      <c r="C426" s="105" t="s">
        <v>15</v>
      </c>
      <c r="D426" s="100">
        <v>20.824999999999999</v>
      </c>
      <c r="E426" s="1"/>
      <c r="F426" s="106">
        <f t="shared" ref="F426:F437" si="19">D426*E426</f>
        <v>0</v>
      </c>
    </row>
    <row r="427" spans="1:6" s="202" customFormat="1" ht="28" x14ac:dyDescent="0.5">
      <c r="A427" s="52">
        <v>425</v>
      </c>
      <c r="B427" s="52" t="s">
        <v>212</v>
      </c>
      <c r="C427" s="105" t="s">
        <v>15</v>
      </c>
      <c r="D427" s="100">
        <v>1.2</v>
      </c>
      <c r="E427" s="1"/>
      <c r="F427" s="106">
        <f t="shared" si="19"/>
        <v>0</v>
      </c>
    </row>
    <row r="428" spans="1:6" s="202" customFormat="1" x14ac:dyDescent="0.5">
      <c r="A428" s="52">
        <v>426</v>
      </c>
      <c r="B428" s="52" t="s">
        <v>82</v>
      </c>
      <c r="C428" s="105" t="s">
        <v>15</v>
      </c>
      <c r="D428" s="100">
        <v>0.2</v>
      </c>
      <c r="E428" s="1"/>
      <c r="F428" s="106">
        <f t="shared" si="19"/>
        <v>0</v>
      </c>
    </row>
    <row r="429" spans="1:6" s="202" customFormat="1" x14ac:dyDescent="0.5">
      <c r="A429" s="52">
        <v>427</v>
      </c>
      <c r="B429" s="52" t="s">
        <v>213</v>
      </c>
      <c r="C429" s="105" t="s">
        <v>15</v>
      </c>
      <c r="D429" s="100">
        <v>0.48599999999999999</v>
      </c>
      <c r="E429" s="1"/>
      <c r="F429" s="106">
        <f t="shared" si="19"/>
        <v>0</v>
      </c>
    </row>
    <row r="430" spans="1:6" s="202" customFormat="1" x14ac:dyDescent="0.5">
      <c r="A430" s="52">
        <v>428</v>
      </c>
      <c r="B430" s="52" t="s">
        <v>214</v>
      </c>
      <c r="C430" s="105" t="s">
        <v>15</v>
      </c>
      <c r="D430" s="100">
        <v>0.34560000000000002</v>
      </c>
      <c r="E430" s="1"/>
      <c r="F430" s="106">
        <f t="shared" si="19"/>
        <v>0</v>
      </c>
    </row>
    <row r="431" spans="1:6" s="202" customFormat="1" x14ac:dyDescent="0.5">
      <c r="A431" s="52">
        <v>429</v>
      </c>
      <c r="B431" s="52" t="s">
        <v>215</v>
      </c>
      <c r="C431" s="105" t="s">
        <v>15</v>
      </c>
      <c r="D431" s="100">
        <v>2.532</v>
      </c>
      <c r="E431" s="1"/>
      <c r="F431" s="106">
        <f t="shared" si="19"/>
        <v>0</v>
      </c>
    </row>
    <row r="432" spans="1:6" s="202" customFormat="1" ht="28" x14ac:dyDescent="0.5">
      <c r="A432" s="52">
        <v>430</v>
      </c>
      <c r="B432" s="52" t="s">
        <v>216</v>
      </c>
      <c r="C432" s="105" t="s">
        <v>44</v>
      </c>
      <c r="D432" s="100">
        <v>18.240000000000002</v>
      </c>
      <c r="E432" s="1"/>
      <c r="F432" s="106">
        <f t="shared" si="19"/>
        <v>0</v>
      </c>
    </row>
    <row r="433" spans="1:6" s="202" customFormat="1" x14ac:dyDescent="0.5">
      <c r="A433" s="52">
        <v>431</v>
      </c>
      <c r="B433" s="52" t="s">
        <v>217</v>
      </c>
      <c r="C433" s="105" t="s">
        <v>44</v>
      </c>
      <c r="D433" s="100">
        <v>4.8383999999999991</v>
      </c>
      <c r="E433" s="1"/>
      <c r="F433" s="106">
        <f t="shared" si="19"/>
        <v>0</v>
      </c>
    </row>
    <row r="434" spans="1:6" s="202" customFormat="1" ht="28" x14ac:dyDescent="0.5">
      <c r="A434" s="52">
        <v>432</v>
      </c>
      <c r="B434" s="52" t="s">
        <v>86</v>
      </c>
      <c r="C434" s="105" t="s">
        <v>44</v>
      </c>
      <c r="D434" s="100">
        <v>2.5600000000000005</v>
      </c>
      <c r="E434" s="1"/>
      <c r="F434" s="106">
        <f t="shared" si="19"/>
        <v>0</v>
      </c>
    </row>
    <row r="435" spans="1:6" s="202" customFormat="1" x14ac:dyDescent="0.5">
      <c r="A435" s="52">
        <v>433</v>
      </c>
      <c r="B435" s="52" t="s">
        <v>63</v>
      </c>
      <c r="C435" s="105" t="s">
        <v>64</v>
      </c>
      <c r="D435" s="100">
        <v>1</v>
      </c>
      <c r="E435" s="1"/>
      <c r="F435" s="106">
        <f t="shared" si="19"/>
        <v>0</v>
      </c>
    </row>
    <row r="436" spans="1:6" s="202" customFormat="1" ht="28" x14ac:dyDescent="0.5">
      <c r="A436" s="52">
        <v>434</v>
      </c>
      <c r="B436" s="52" t="s">
        <v>218</v>
      </c>
      <c r="C436" s="105" t="s">
        <v>64</v>
      </c>
      <c r="D436" s="100">
        <v>1</v>
      </c>
      <c r="E436" s="1"/>
      <c r="F436" s="106">
        <f t="shared" si="19"/>
        <v>0</v>
      </c>
    </row>
    <row r="437" spans="1:6" s="202" customFormat="1" ht="28" x14ac:dyDescent="0.5">
      <c r="A437" s="52">
        <v>435</v>
      </c>
      <c r="B437" s="52" t="s">
        <v>219</v>
      </c>
      <c r="C437" s="105" t="s">
        <v>33</v>
      </c>
      <c r="D437" s="100">
        <v>1</v>
      </c>
      <c r="E437" s="1"/>
      <c r="F437" s="106">
        <f t="shared" si="19"/>
        <v>0</v>
      </c>
    </row>
    <row r="438" spans="1:6" s="202" customFormat="1" x14ac:dyDescent="0.5">
      <c r="A438" s="60">
        <v>436</v>
      </c>
      <c r="B438" s="60" t="s">
        <v>325</v>
      </c>
      <c r="C438" s="111"/>
      <c r="D438" s="112"/>
      <c r="E438" s="17"/>
      <c r="F438" s="111">
        <f>SUM(F426:F437)*1</f>
        <v>0</v>
      </c>
    </row>
    <row r="439" spans="1:6" s="202" customFormat="1" x14ac:dyDescent="0.5">
      <c r="A439" s="60">
        <v>437</v>
      </c>
      <c r="B439" s="60" t="s">
        <v>221</v>
      </c>
      <c r="C439" s="111"/>
      <c r="D439" s="112"/>
      <c r="E439" s="17"/>
      <c r="F439" s="111">
        <f>F438</f>
        <v>0</v>
      </c>
    </row>
    <row r="440" spans="1:6" s="202" customFormat="1" x14ac:dyDescent="0.5">
      <c r="A440" s="54">
        <v>438</v>
      </c>
      <c r="B440" s="54" t="s">
        <v>326</v>
      </c>
      <c r="C440" s="107"/>
      <c r="D440" s="108"/>
      <c r="E440" s="3"/>
      <c r="F440" s="109"/>
    </row>
    <row r="441" spans="1:6" s="202" customFormat="1" ht="28" x14ac:dyDescent="0.5">
      <c r="A441" s="52">
        <v>439</v>
      </c>
      <c r="B441" s="52" t="s">
        <v>80</v>
      </c>
      <c r="C441" s="105" t="s">
        <v>15</v>
      </c>
      <c r="D441" s="100">
        <v>39.203999999999994</v>
      </c>
      <c r="E441" s="1"/>
      <c r="F441" s="106">
        <f t="shared" ref="F441:F452" si="20">D441*E441</f>
        <v>0</v>
      </c>
    </row>
    <row r="442" spans="1:6" s="202" customFormat="1" ht="28" x14ac:dyDescent="0.5">
      <c r="A442" s="52">
        <v>440</v>
      </c>
      <c r="B442" s="52" t="s">
        <v>327</v>
      </c>
      <c r="C442" s="105" t="s">
        <v>15</v>
      </c>
      <c r="D442" s="100">
        <v>4.9831799999999991</v>
      </c>
      <c r="E442" s="1"/>
      <c r="F442" s="106">
        <f t="shared" si="20"/>
        <v>0</v>
      </c>
    </row>
    <row r="443" spans="1:6" s="202" customFormat="1" x14ac:dyDescent="0.5">
      <c r="A443" s="52">
        <v>441</v>
      </c>
      <c r="B443" s="52" t="s">
        <v>82</v>
      </c>
      <c r="C443" s="105" t="s">
        <v>15</v>
      </c>
      <c r="D443" s="100">
        <v>0.83052999999999999</v>
      </c>
      <c r="E443" s="1"/>
      <c r="F443" s="106">
        <f t="shared" si="20"/>
        <v>0</v>
      </c>
    </row>
    <row r="444" spans="1:6" s="202" customFormat="1" x14ac:dyDescent="0.5">
      <c r="A444" s="52">
        <v>442</v>
      </c>
      <c r="B444" s="52" t="s">
        <v>328</v>
      </c>
      <c r="C444" s="105" t="s">
        <v>15</v>
      </c>
      <c r="D444" s="100">
        <v>3.6612400000000012</v>
      </c>
      <c r="E444" s="1"/>
      <c r="F444" s="106">
        <f t="shared" si="20"/>
        <v>0</v>
      </c>
    </row>
    <row r="445" spans="1:6" s="202" customFormat="1" x14ac:dyDescent="0.5">
      <c r="A445" s="52">
        <v>443</v>
      </c>
      <c r="B445" s="52" t="s">
        <v>329</v>
      </c>
      <c r="C445" s="105" t="s">
        <v>15</v>
      </c>
      <c r="D445" s="100">
        <v>2.9115200000000008</v>
      </c>
      <c r="E445" s="1"/>
      <c r="F445" s="106">
        <f t="shared" si="20"/>
        <v>0</v>
      </c>
    </row>
    <row r="446" spans="1:6" s="202" customFormat="1" x14ac:dyDescent="0.5">
      <c r="A446" s="52">
        <v>444</v>
      </c>
      <c r="B446" s="52" t="s">
        <v>330</v>
      </c>
      <c r="C446" s="105" t="s">
        <v>15</v>
      </c>
      <c r="D446" s="100">
        <v>12.101559999999999</v>
      </c>
      <c r="E446" s="1"/>
      <c r="F446" s="106">
        <f t="shared" si="20"/>
        <v>0</v>
      </c>
    </row>
    <row r="447" spans="1:6" s="202" customFormat="1" ht="28" x14ac:dyDescent="0.5">
      <c r="A447" s="52">
        <v>445</v>
      </c>
      <c r="B447" s="52" t="s">
        <v>331</v>
      </c>
      <c r="C447" s="105" t="s">
        <v>44</v>
      </c>
      <c r="D447" s="100">
        <v>45.247400000000006</v>
      </c>
      <c r="E447" s="1"/>
      <c r="F447" s="106">
        <f t="shared" si="20"/>
        <v>0</v>
      </c>
    </row>
    <row r="448" spans="1:6" s="202" customFormat="1" x14ac:dyDescent="0.5">
      <c r="A448" s="52">
        <v>446</v>
      </c>
      <c r="B448" s="52" t="s">
        <v>332</v>
      </c>
      <c r="C448" s="105" t="s">
        <v>44</v>
      </c>
      <c r="D448" s="100">
        <v>39.030200000000001</v>
      </c>
      <c r="E448" s="1"/>
      <c r="F448" s="106">
        <f t="shared" si="20"/>
        <v>0</v>
      </c>
    </row>
    <row r="449" spans="1:6" s="202" customFormat="1" x14ac:dyDescent="0.5">
      <c r="A449" s="52">
        <v>447</v>
      </c>
      <c r="B449" s="52" t="s">
        <v>217</v>
      </c>
      <c r="C449" s="105" t="s">
        <v>44</v>
      </c>
      <c r="D449" s="100">
        <v>18.984999999999999</v>
      </c>
      <c r="E449" s="1"/>
      <c r="F449" s="106">
        <f t="shared" si="20"/>
        <v>0</v>
      </c>
    </row>
    <row r="450" spans="1:6" s="202" customFormat="1" ht="28" x14ac:dyDescent="0.5">
      <c r="A450" s="52">
        <v>448</v>
      </c>
      <c r="B450" s="52" t="s">
        <v>333</v>
      </c>
      <c r="C450" s="105" t="s">
        <v>44</v>
      </c>
      <c r="D450" s="100">
        <v>10.299199999999999</v>
      </c>
      <c r="E450" s="1"/>
      <c r="F450" s="106">
        <f t="shared" si="20"/>
        <v>0</v>
      </c>
    </row>
    <row r="451" spans="1:6" s="202" customFormat="1" ht="28" x14ac:dyDescent="0.5">
      <c r="A451" s="52">
        <v>449</v>
      </c>
      <c r="B451" s="52" t="s">
        <v>232</v>
      </c>
      <c r="C451" s="105" t="s">
        <v>64</v>
      </c>
      <c r="D451" s="100">
        <v>1</v>
      </c>
      <c r="E451" s="1"/>
      <c r="F451" s="106">
        <f t="shared" si="20"/>
        <v>0</v>
      </c>
    </row>
    <row r="452" spans="1:6" s="202" customFormat="1" x14ac:dyDescent="0.5">
      <c r="A452" s="52">
        <v>450</v>
      </c>
      <c r="B452" s="52" t="s">
        <v>334</v>
      </c>
      <c r="C452" s="105" t="s">
        <v>64</v>
      </c>
      <c r="D452" s="100">
        <v>1</v>
      </c>
      <c r="E452" s="1"/>
      <c r="F452" s="106">
        <f t="shared" si="20"/>
        <v>0</v>
      </c>
    </row>
    <row r="453" spans="1:6" s="202" customFormat="1" x14ac:dyDescent="0.5">
      <c r="A453" s="51">
        <v>451</v>
      </c>
      <c r="B453" s="51" t="s">
        <v>335</v>
      </c>
      <c r="C453" s="105"/>
      <c r="D453" s="100">
        <v>0</v>
      </c>
      <c r="E453" s="1"/>
      <c r="F453" s="106"/>
    </row>
    <row r="454" spans="1:6" s="202" customFormat="1" ht="28" x14ac:dyDescent="0.5">
      <c r="A454" s="52">
        <v>452</v>
      </c>
      <c r="B454" s="52" t="s">
        <v>80</v>
      </c>
      <c r="C454" s="105" t="s">
        <v>15</v>
      </c>
      <c r="D454" s="100">
        <v>14</v>
      </c>
      <c r="E454" s="1"/>
      <c r="F454" s="106">
        <f t="shared" ref="F454:F465" si="21">D454*E454</f>
        <v>0</v>
      </c>
    </row>
    <row r="455" spans="1:6" s="202" customFormat="1" ht="28" x14ac:dyDescent="0.5">
      <c r="A455" s="52">
        <v>453</v>
      </c>
      <c r="B455" s="52" t="s">
        <v>81</v>
      </c>
      <c r="C455" s="105" t="s">
        <v>15</v>
      </c>
      <c r="D455" s="100">
        <v>0.98999999999999988</v>
      </c>
      <c r="E455" s="1"/>
      <c r="F455" s="106">
        <f t="shared" si="21"/>
        <v>0</v>
      </c>
    </row>
    <row r="456" spans="1:6" s="202" customFormat="1" x14ac:dyDescent="0.5">
      <c r="A456" s="52">
        <v>454</v>
      </c>
      <c r="B456" s="52" t="s">
        <v>82</v>
      </c>
      <c r="C456" s="105" t="s">
        <v>15</v>
      </c>
      <c r="D456" s="100">
        <v>0.24749999999999997</v>
      </c>
      <c r="E456" s="1"/>
      <c r="F456" s="106">
        <f t="shared" si="21"/>
        <v>0</v>
      </c>
    </row>
    <row r="457" spans="1:6" s="202" customFormat="1" x14ac:dyDescent="0.5">
      <c r="A457" s="52">
        <v>455</v>
      </c>
      <c r="B457" s="52" t="s">
        <v>58</v>
      </c>
      <c r="C457" s="105" t="s">
        <v>15</v>
      </c>
      <c r="D457" s="100">
        <v>1.155</v>
      </c>
      <c r="E457" s="1"/>
      <c r="F457" s="106">
        <f t="shared" si="21"/>
        <v>0</v>
      </c>
    </row>
    <row r="458" spans="1:6" s="202" customFormat="1" x14ac:dyDescent="0.5">
      <c r="A458" s="52">
        <v>456</v>
      </c>
      <c r="B458" s="52" t="s">
        <v>59</v>
      </c>
      <c r="C458" s="105" t="s">
        <v>15</v>
      </c>
      <c r="D458" s="100">
        <v>2.9339999999999997</v>
      </c>
      <c r="E458" s="1"/>
      <c r="F458" s="106">
        <f t="shared" si="21"/>
        <v>0</v>
      </c>
    </row>
    <row r="459" spans="1:6" s="202" customFormat="1" ht="28" x14ac:dyDescent="0.5">
      <c r="A459" s="52">
        <v>457</v>
      </c>
      <c r="B459" s="52" t="s">
        <v>84</v>
      </c>
      <c r="C459" s="105" t="s">
        <v>44</v>
      </c>
      <c r="D459" s="100">
        <v>14.979999999999999</v>
      </c>
      <c r="E459" s="1"/>
      <c r="F459" s="106">
        <f t="shared" si="21"/>
        <v>0</v>
      </c>
    </row>
    <row r="460" spans="1:6" s="202" customFormat="1" x14ac:dyDescent="0.5">
      <c r="A460" s="52">
        <v>458</v>
      </c>
      <c r="B460" s="52" t="s">
        <v>85</v>
      </c>
      <c r="C460" s="105" t="s">
        <v>44</v>
      </c>
      <c r="D460" s="100">
        <v>5.5600000000000005</v>
      </c>
      <c r="E460" s="1"/>
      <c r="F460" s="106">
        <f t="shared" si="21"/>
        <v>0</v>
      </c>
    </row>
    <row r="461" spans="1:6" s="202" customFormat="1" ht="28" x14ac:dyDescent="0.5">
      <c r="A461" s="52">
        <v>459</v>
      </c>
      <c r="B461" s="52" t="s">
        <v>86</v>
      </c>
      <c r="C461" s="105" t="s">
        <v>44</v>
      </c>
      <c r="D461" s="100">
        <v>3.9119999999999999</v>
      </c>
      <c r="E461" s="1"/>
      <c r="F461" s="106">
        <f t="shared" si="21"/>
        <v>0</v>
      </c>
    </row>
    <row r="462" spans="1:6" s="202" customFormat="1" x14ac:dyDescent="0.5">
      <c r="A462" s="52">
        <v>460</v>
      </c>
      <c r="B462" s="52" t="s">
        <v>63</v>
      </c>
      <c r="C462" s="105" t="s">
        <v>64</v>
      </c>
      <c r="D462" s="100">
        <v>1</v>
      </c>
      <c r="E462" s="1"/>
      <c r="F462" s="106">
        <f t="shared" si="21"/>
        <v>0</v>
      </c>
    </row>
    <row r="463" spans="1:6" s="202" customFormat="1" ht="28" x14ac:dyDescent="0.5">
      <c r="A463" s="52">
        <v>461</v>
      </c>
      <c r="B463" s="52" t="s">
        <v>218</v>
      </c>
      <c r="C463" s="105" t="s">
        <v>21</v>
      </c>
      <c r="D463" s="100">
        <v>1</v>
      </c>
      <c r="E463" s="1"/>
      <c r="F463" s="106">
        <f t="shared" si="21"/>
        <v>0</v>
      </c>
    </row>
    <row r="464" spans="1:6" s="202" customFormat="1" ht="28" x14ac:dyDescent="0.5">
      <c r="A464" s="52">
        <v>462</v>
      </c>
      <c r="B464" s="52" t="s">
        <v>336</v>
      </c>
      <c r="C464" s="105" t="s">
        <v>53</v>
      </c>
      <c r="D464" s="100">
        <v>1</v>
      </c>
      <c r="E464" s="1"/>
      <c r="F464" s="106">
        <f t="shared" si="21"/>
        <v>0</v>
      </c>
    </row>
    <row r="465" spans="1:6" s="202" customFormat="1" ht="28" x14ac:dyDescent="0.5">
      <c r="A465" s="52">
        <v>463</v>
      </c>
      <c r="B465" s="52" t="s">
        <v>337</v>
      </c>
      <c r="C465" s="105" t="s">
        <v>53</v>
      </c>
      <c r="D465" s="100">
        <v>1</v>
      </c>
      <c r="E465" s="1"/>
      <c r="F465" s="106">
        <f t="shared" si="21"/>
        <v>0</v>
      </c>
    </row>
    <row r="466" spans="1:6" s="202" customFormat="1" x14ac:dyDescent="0.5">
      <c r="A466" s="51">
        <v>464</v>
      </c>
      <c r="B466" s="51" t="s">
        <v>338</v>
      </c>
      <c r="C466" s="105"/>
      <c r="D466" s="100">
        <v>0</v>
      </c>
      <c r="E466" s="1"/>
      <c r="F466" s="106"/>
    </row>
    <row r="467" spans="1:6" s="202" customFormat="1" ht="28" x14ac:dyDescent="0.5">
      <c r="A467" s="52">
        <v>465</v>
      </c>
      <c r="B467" s="52" t="s">
        <v>80</v>
      </c>
      <c r="C467" s="105" t="s">
        <v>15</v>
      </c>
      <c r="D467" s="100">
        <v>3.04</v>
      </c>
      <c r="E467" s="1"/>
      <c r="F467" s="106">
        <f t="shared" ref="F467:F473" si="22">D467*E467</f>
        <v>0</v>
      </c>
    </row>
    <row r="468" spans="1:6" s="202" customFormat="1" ht="28" x14ac:dyDescent="0.5">
      <c r="A468" s="52">
        <v>466</v>
      </c>
      <c r="B468" s="52" t="s">
        <v>68</v>
      </c>
      <c r="C468" s="105" t="s">
        <v>15</v>
      </c>
      <c r="D468" s="100">
        <v>0.13500000000000001</v>
      </c>
      <c r="E468" s="1"/>
      <c r="F468" s="106">
        <f t="shared" si="22"/>
        <v>0</v>
      </c>
    </row>
    <row r="469" spans="1:6" s="202" customFormat="1" x14ac:dyDescent="0.5">
      <c r="A469" s="52">
        <v>467</v>
      </c>
      <c r="B469" s="52" t="s">
        <v>82</v>
      </c>
      <c r="C469" s="105" t="s">
        <v>15</v>
      </c>
      <c r="D469" s="100">
        <v>4.5000000000000005E-2</v>
      </c>
      <c r="E469" s="1"/>
      <c r="F469" s="106">
        <f t="shared" si="22"/>
        <v>0</v>
      </c>
    </row>
    <row r="470" spans="1:6" s="202" customFormat="1" x14ac:dyDescent="0.5">
      <c r="A470" s="52">
        <v>468</v>
      </c>
      <c r="B470" s="52" t="s">
        <v>70</v>
      </c>
      <c r="C470" s="105" t="s">
        <v>15</v>
      </c>
      <c r="D470" s="100">
        <v>9.0000000000000011E-2</v>
      </c>
      <c r="E470" s="1"/>
      <c r="F470" s="106">
        <f t="shared" si="22"/>
        <v>0</v>
      </c>
    </row>
    <row r="471" spans="1:6" s="202" customFormat="1" x14ac:dyDescent="0.5">
      <c r="A471" s="52">
        <v>469</v>
      </c>
      <c r="B471" s="52" t="s">
        <v>339</v>
      </c>
      <c r="C471" s="105" t="s">
        <v>15</v>
      </c>
      <c r="D471" s="100">
        <v>0.192</v>
      </c>
      <c r="E471" s="1"/>
      <c r="F471" s="106">
        <f t="shared" si="22"/>
        <v>0</v>
      </c>
    </row>
    <row r="472" spans="1:6" s="202" customFormat="1" x14ac:dyDescent="0.5">
      <c r="A472" s="52">
        <v>470</v>
      </c>
      <c r="B472" s="52" t="s">
        <v>340</v>
      </c>
      <c r="C472" s="105" t="s">
        <v>44</v>
      </c>
      <c r="D472" s="100">
        <v>2.04</v>
      </c>
      <c r="E472" s="1"/>
      <c r="F472" s="106">
        <f t="shared" si="22"/>
        <v>0</v>
      </c>
    </row>
    <row r="473" spans="1:6" s="202" customFormat="1" x14ac:dyDescent="0.5">
      <c r="A473" s="52">
        <v>471</v>
      </c>
      <c r="B473" s="52" t="s">
        <v>341</v>
      </c>
      <c r="C473" s="105" t="s">
        <v>33</v>
      </c>
      <c r="D473" s="100">
        <v>1</v>
      </c>
      <c r="E473" s="1"/>
      <c r="F473" s="106">
        <f t="shared" si="22"/>
        <v>0</v>
      </c>
    </row>
    <row r="474" spans="1:6" s="202" customFormat="1" x14ac:dyDescent="0.5">
      <c r="A474" s="60">
        <v>472</v>
      </c>
      <c r="B474" s="60" t="s">
        <v>77</v>
      </c>
      <c r="C474" s="111"/>
      <c r="D474" s="112"/>
      <c r="E474" s="17"/>
      <c r="F474" s="111">
        <f>SUM(F441:F473)*1</f>
        <v>0</v>
      </c>
    </row>
    <row r="475" spans="1:6" s="202" customFormat="1" x14ac:dyDescent="0.5">
      <c r="A475" s="54">
        <v>473</v>
      </c>
      <c r="B475" s="54" t="s">
        <v>342</v>
      </c>
      <c r="C475" s="107"/>
      <c r="D475" s="108"/>
      <c r="E475" s="3"/>
      <c r="F475" s="109"/>
    </row>
    <row r="476" spans="1:6" s="202" customFormat="1" ht="42" x14ac:dyDescent="0.5">
      <c r="A476" s="52">
        <v>474</v>
      </c>
      <c r="B476" s="52" t="s">
        <v>343</v>
      </c>
      <c r="C476" s="105" t="s">
        <v>97</v>
      </c>
      <c r="D476" s="100">
        <v>1</v>
      </c>
      <c r="E476" s="1"/>
      <c r="F476" s="106">
        <f>D476*E476</f>
        <v>0</v>
      </c>
    </row>
    <row r="477" spans="1:6" s="202" customFormat="1" ht="28" x14ac:dyDescent="0.5">
      <c r="A477" s="52">
        <v>475</v>
      </c>
      <c r="B477" s="52" t="s">
        <v>344</v>
      </c>
      <c r="C477" s="105" t="s">
        <v>53</v>
      </c>
      <c r="D477" s="100">
        <v>1</v>
      </c>
      <c r="E477" s="1"/>
      <c r="F477" s="106">
        <f>D477*E477</f>
        <v>0</v>
      </c>
    </row>
    <row r="478" spans="1:6" s="202" customFormat="1" x14ac:dyDescent="0.5">
      <c r="A478" s="60">
        <v>476</v>
      </c>
      <c r="B478" s="60" t="s">
        <v>240</v>
      </c>
      <c r="C478" s="111"/>
      <c r="D478" s="112"/>
      <c r="E478" s="17"/>
      <c r="F478" s="111">
        <f>SUM(F476:F477)</f>
        <v>0</v>
      </c>
    </row>
    <row r="479" spans="1:6" s="202" customFormat="1" x14ac:dyDescent="0.5">
      <c r="A479" s="60">
        <v>477</v>
      </c>
      <c r="B479" s="60" t="s">
        <v>91</v>
      </c>
      <c r="C479" s="111"/>
      <c r="D479" s="112"/>
      <c r="E479" s="17"/>
      <c r="F479" s="111">
        <f>F478+F474</f>
        <v>0</v>
      </c>
    </row>
    <row r="480" spans="1:6" s="202" customFormat="1" x14ac:dyDescent="0.5">
      <c r="A480" s="54">
        <v>478</v>
      </c>
      <c r="B480" s="54" t="s">
        <v>345</v>
      </c>
      <c r="C480" s="107"/>
      <c r="D480" s="108"/>
      <c r="E480" s="3"/>
      <c r="F480" s="109"/>
    </row>
    <row r="481" spans="1:6" s="202" customFormat="1" ht="28" x14ac:dyDescent="0.5">
      <c r="A481" s="52">
        <v>479</v>
      </c>
      <c r="B481" s="52" t="s">
        <v>211</v>
      </c>
      <c r="C481" s="105" t="s">
        <v>15</v>
      </c>
      <c r="D481" s="100">
        <v>22.51</v>
      </c>
      <c r="E481" s="1"/>
      <c r="F481" s="106">
        <f t="shared" ref="F481:F494" si="23">D481*E481</f>
        <v>0</v>
      </c>
    </row>
    <row r="482" spans="1:6" s="202" customFormat="1" ht="28" x14ac:dyDescent="0.5">
      <c r="A482" s="52">
        <v>480</v>
      </c>
      <c r="B482" s="52" t="s">
        <v>212</v>
      </c>
      <c r="C482" s="105" t="s">
        <v>15</v>
      </c>
      <c r="D482" s="100">
        <v>2.1800000000000002</v>
      </c>
      <c r="E482" s="1"/>
      <c r="F482" s="106">
        <f t="shared" si="23"/>
        <v>0</v>
      </c>
    </row>
    <row r="483" spans="1:6" s="202" customFormat="1" x14ac:dyDescent="0.5">
      <c r="A483" s="52">
        <v>481</v>
      </c>
      <c r="B483" s="52" t="s">
        <v>82</v>
      </c>
      <c r="C483" s="105" t="s">
        <v>15</v>
      </c>
      <c r="D483" s="100">
        <v>0.38</v>
      </c>
      <c r="E483" s="1"/>
      <c r="F483" s="106">
        <f t="shared" si="23"/>
        <v>0</v>
      </c>
    </row>
    <row r="484" spans="1:6" s="202" customFormat="1" x14ac:dyDescent="0.5">
      <c r="A484" s="52">
        <v>482</v>
      </c>
      <c r="B484" s="52" t="s">
        <v>213</v>
      </c>
      <c r="C484" s="105" t="s">
        <v>15</v>
      </c>
      <c r="D484" s="100">
        <v>1.1000000000000001</v>
      </c>
      <c r="E484" s="1"/>
      <c r="F484" s="106">
        <f t="shared" si="23"/>
        <v>0</v>
      </c>
    </row>
    <row r="485" spans="1:6" s="202" customFormat="1" x14ac:dyDescent="0.5">
      <c r="A485" s="52">
        <v>483</v>
      </c>
      <c r="B485" s="52" t="s">
        <v>346</v>
      </c>
      <c r="C485" s="105" t="s">
        <v>15</v>
      </c>
      <c r="D485" s="100">
        <v>6.9999999999999993E-2</v>
      </c>
      <c r="E485" s="1"/>
      <c r="F485" s="106">
        <f t="shared" si="23"/>
        <v>0</v>
      </c>
    </row>
    <row r="486" spans="1:6" s="202" customFormat="1" x14ac:dyDescent="0.5">
      <c r="A486" s="52">
        <v>484</v>
      </c>
      <c r="B486" s="52" t="s">
        <v>347</v>
      </c>
      <c r="C486" s="105" t="s">
        <v>15</v>
      </c>
      <c r="D486" s="100">
        <v>0.98</v>
      </c>
      <c r="E486" s="1"/>
      <c r="F486" s="106">
        <f t="shared" si="23"/>
        <v>0</v>
      </c>
    </row>
    <row r="487" spans="1:6" s="202" customFormat="1" x14ac:dyDescent="0.5">
      <c r="A487" s="52">
        <v>485</v>
      </c>
      <c r="B487" s="52" t="s">
        <v>348</v>
      </c>
      <c r="C487" s="105" t="s">
        <v>44</v>
      </c>
      <c r="D487" s="100">
        <v>13.92</v>
      </c>
      <c r="E487" s="1"/>
      <c r="F487" s="106">
        <f t="shared" si="23"/>
        <v>0</v>
      </c>
    </row>
    <row r="488" spans="1:6" s="202" customFormat="1" x14ac:dyDescent="0.5">
      <c r="A488" s="52">
        <v>486</v>
      </c>
      <c r="B488" s="52" t="s">
        <v>217</v>
      </c>
      <c r="C488" s="105" t="s">
        <v>44</v>
      </c>
      <c r="D488" s="100">
        <v>0.11</v>
      </c>
      <c r="E488" s="1"/>
      <c r="F488" s="106">
        <f t="shared" si="23"/>
        <v>0</v>
      </c>
    </row>
    <row r="489" spans="1:6" s="202" customFormat="1" x14ac:dyDescent="0.5">
      <c r="A489" s="52">
        <v>487</v>
      </c>
      <c r="B489" s="52" t="s">
        <v>349</v>
      </c>
      <c r="C489" s="105" t="s">
        <v>44</v>
      </c>
      <c r="D489" s="100">
        <v>0.59</v>
      </c>
      <c r="E489" s="1"/>
      <c r="F489" s="106">
        <f t="shared" si="23"/>
        <v>0</v>
      </c>
    </row>
    <row r="490" spans="1:6" s="202" customFormat="1" x14ac:dyDescent="0.5">
      <c r="A490" s="52">
        <v>488</v>
      </c>
      <c r="B490" s="52" t="s">
        <v>350</v>
      </c>
      <c r="C490" s="105" t="s">
        <v>64</v>
      </c>
      <c r="D490" s="100">
        <v>1</v>
      </c>
      <c r="E490" s="1"/>
      <c r="F490" s="106">
        <f t="shared" si="23"/>
        <v>0</v>
      </c>
    </row>
    <row r="491" spans="1:6" s="202" customFormat="1" ht="42" x14ac:dyDescent="0.5">
      <c r="A491" s="52">
        <v>489</v>
      </c>
      <c r="B491" s="52" t="s">
        <v>254</v>
      </c>
      <c r="C491" s="105" t="s">
        <v>33</v>
      </c>
      <c r="D491" s="100">
        <v>1</v>
      </c>
      <c r="E491" s="1"/>
      <c r="F491" s="106">
        <f t="shared" si="23"/>
        <v>0</v>
      </c>
    </row>
    <row r="492" spans="1:6" s="202" customFormat="1" x14ac:dyDescent="0.5">
      <c r="A492" s="52">
        <v>490</v>
      </c>
      <c r="B492" s="52" t="s">
        <v>252</v>
      </c>
      <c r="C492" s="105" t="s">
        <v>53</v>
      </c>
      <c r="D492" s="100">
        <v>1</v>
      </c>
      <c r="E492" s="1"/>
      <c r="F492" s="106">
        <f t="shared" si="23"/>
        <v>0</v>
      </c>
    </row>
    <row r="493" spans="1:6" s="202" customFormat="1" x14ac:dyDescent="0.5">
      <c r="A493" s="52">
        <v>491</v>
      </c>
      <c r="B493" s="52" t="s">
        <v>253</v>
      </c>
      <c r="C493" s="105" t="s">
        <v>53</v>
      </c>
      <c r="D493" s="100">
        <v>1</v>
      </c>
      <c r="E493" s="1"/>
      <c r="F493" s="106">
        <f t="shared" si="23"/>
        <v>0</v>
      </c>
    </row>
    <row r="494" spans="1:6" s="202" customFormat="1" x14ac:dyDescent="0.5">
      <c r="A494" s="52">
        <v>492</v>
      </c>
      <c r="B494" s="52" t="s">
        <v>341</v>
      </c>
      <c r="C494" s="105" t="s">
        <v>33</v>
      </c>
      <c r="D494" s="100">
        <v>1</v>
      </c>
      <c r="E494" s="1"/>
      <c r="F494" s="106">
        <f t="shared" si="23"/>
        <v>0</v>
      </c>
    </row>
    <row r="495" spans="1:6" s="202" customFormat="1" x14ac:dyDescent="0.5">
      <c r="A495" s="60">
        <v>493</v>
      </c>
      <c r="B495" s="60" t="s">
        <v>351</v>
      </c>
      <c r="C495" s="111"/>
      <c r="D495" s="112"/>
      <c r="E495" s="17"/>
      <c r="F495" s="111">
        <f>SUM(F481:F494)*1</f>
        <v>0</v>
      </c>
    </row>
    <row r="496" spans="1:6" s="202" customFormat="1" x14ac:dyDescent="0.5">
      <c r="A496" s="80">
        <v>494</v>
      </c>
      <c r="B496" s="80" t="s">
        <v>352</v>
      </c>
      <c r="C496" s="166"/>
      <c r="D496" s="167"/>
      <c r="E496" s="38"/>
      <c r="F496" s="168"/>
    </row>
    <row r="497" spans="1:6" s="202" customFormat="1" ht="28" x14ac:dyDescent="0.5">
      <c r="A497" s="81">
        <v>495</v>
      </c>
      <c r="B497" s="81" t="s">
        <v>80</v>
      </c>
      <c r="C497" s="99" t="s">
        <v>242</v>
      </c>
      <c r="D497" s="100">
        <v>22.51</v>
      </c>
      <c r="E497" s="13"/>
      <c r="F497" s="169">
        <f t="shared" ref="F497:F510" si="24">D497*E497</f>
        <v>0</v>
      </c>
    </row>
    <row r="498" spans="1:6" s="202" customFormat="1" ht="28" x14ac:dyDescent="0.5">
      <c r="A498" s="81">
        <v>496</v>
      </c>
      <c r="B498" s="81" t="s">
        <v>243</v>
      </c>
      <c r="C498" s="99" t="s">
        <v>242</v>
      </c>
      <c r="D498" s="100">
        <f>((5.2*4.4)-2*((0.7*1.2)+(1.5*1.4))  )*0.15</f>
        <v>2.5500000000000003</v>
      </c>
      <c r="E498" s="13"/>
      <c r="F498" s="169">
        <f t="shared" si="24"/>
        <v>0</v>
      </c>
    </row>
    <row r="499" spans="1:6" s="202" customFormat="1" x14ac:dyDescent="0.5">
      <c r="A499" s="81">
        <v>497</v>
      </c>
      <c r="B499" s="81" t="s">
        <v>82</v>
      </c>
      <c r="C499" s="99" t="s">
        <v>242</v>
      </c>
      <c r="D499" s="100">
        <f>D498/0.3*0.06</f>
        <v>0.51000000000000012</v>
      </c>
      <c r="E499" s="13"/>
      <c r="F499" s="169">
        <f t="shared" si="24"/>
        <v>0</v>
      </c>
    </row>
    <row r="500" spans="1:6" s="202" customFormat="1" x14ac:dyDescent="0.5">
      <c r="A500" s="81">
        <v>498</v>
      </c>
      <c r="B500" s="81" t="s">
        <v>244</v>
      </c>
      <c r="C500" s="99" t="s">
        <v>242</v>
      </c>
      <c r="D500" s="100">
        <f>((3.7-0.2)*(4.4-0.2)-2*(0.7*1.2)  )*0.12</f>
        <v>1.5624</v>
      </c>
      <c r="E500" s="13"/>
      <c r="F500" s="169">
        <f t="shared" si="24"/>
        <v>0</v>
      </c>
    </row>
    <row r="501" spans="1:6" s="202" customFormat="1" x14ac:dyDescent="0.5">
      <c r="A501" s="81">
        <v>499</v>
      </c>
      <c r="B501" s="81" t="s">
        <v>245</v>
      </c>
      <c r="C501" s="99" t="s">
        <v>242</v>
      </c>
      <c r="D501" s="100">
        <v>0.17</v>
      </c>
      <c r="E501" s="13"/>
      <c r="F501" s="169">
        <f t="shared" si="24"/>
        <v>0</v>
      </c>
    </row>
    <row r="502" spans="1:6" s="202" customFormat="1" x14ac:dyDescent="0.5">
      <c r="A502" s="81">
        <v>500</v>
      </c>
      <c r="B502" s="81" t="s">
        <v>246</v>
      </c>
      <c r="C502" s="99" t="s">
        <v>242</v>
      </c>
      <c r="D502" s="100">
        <f xml:space="preserve"> 0.2*((1.7+1+3)*0.7+ (3*0.7))  + ( (1.9+2)*2+0.7*2)*0.1*0.4</f>
        <v>1.5859999999999999</v>
      </c>
      <c r="E502" s="13"/>
      <c r="F502" s="169">
        <f t="shared" si="24"/>
        <v>0</v>
      </c>
    </row>
    <row r="503" spans="1:6" s="202" customFormat="1" x14ac:dyDescent="0.5">
      <c r="A503" s="81">
        <v>501</v>
      </c>
      <c r="B503" s="81" t="s">
        <v>247</v>
      </c>
      <c r="C503" s="99" t="s">
        <v>248</v>
      </c>
      <c r="D503" s="100">
        <f>2*((1.7+1+3)*0.7+ (3*0.7)  +  ((1.9+2)*2+0.7*2)*0.1)</f>
        <v>14.02</v>
      </c>
      <c r="E503" s="13"/>
      <c r="F503" s="169">
        <f t="shared" si="24"/>
        <v>0</v>
      </c>
    </row>
    <row r="504" spans="1:6" s="202" customFormat="1" x14ac:dyDescent="0.5">
      <c r="A504" s="81">
        <v>502</v>
      </c>
      <c r="B504" s="81" t="s">
        <v>217</v>
      </c>
      <c r="C504" s="99" t="s">
        <v>248</v>
      </c>
      <c r="D504" s="100">
        <v>0.14000000000000001</v>
      </c>
      <c r="E504" s="13"/>
      <c r="F504" s="169">
        <f t="shared" si="24"/>
        <v>0</v>
      </c>
    </row>
    <row r="505" spans="1:6" s="202" customFormat="1" x14ac:dyDescent="0.5">
      <c r="A505" s="81">
        <v>503</v>
      </c>
      <c r="B505" s="81" t="s">
        <v>249</v>
      </c>
      <c r="C505" s="99" t="s">
        <v>248</v>
      </c>
      <c r="D505" s="100">
        <f>(1+0.9*2)*0.3</f>
        <v>0.84</v>
      </c>
      <c r="E505" s="13"/>
      <c r="F505" s="169">
        <f t="shared" si="24"/>
        <v>0</v>
      </c>
    </row>
    <row r="506" spans="1:6" s="202" customFormat="1" x14ac:dyDescent="0.5">
      <c r="A506" s="81">
        <v>504</v>
      </c>
      <c r="B506" s="81" t="s">
        <v>250</v>
      </c>
      <c r="C506" s="99" t="s">
        <v>64</v>
      </c>
      <c r="D506" s="100">
        <v>1</v>
      </c>
      <c r="E506" s="13"/>
      <c r="F506" s="169">
        <f t="shared" si="24"/>
        <v>0</v>
      </c>
    </row>
    <row r="507" spans="1:6" s="202" customFormat="1" x14ac:dyDescent="0.5">
      <c r="A507" s="81">
        <v>505</v>
      </c>
      <c r="B507" s="81" t="s">
        <v>251</v>
      </c>
      <c r="C507" s="99" t="s">
        <v>64</v>
      </c>
      <c r="D507" s="100">
        <v>1</v>
      </c>
      <c r="E507" s="13"/>
      <c r="F507" s="169">
        <f t="shared" si="24"/>
        <v>0</v>
      </c>
    </row>
    <row r="508" spans="1:6" s="202" customFormat="1" x14ac:dyDescent="0.5">
      <c r="A508" s="52">
        <v>506</v>
      </c>
      <c r="B508" s="52" t="s">
        <v>252</v>
      </c>
      <c r="C508" s="105" t="s">
        <v>53</v>
      </c>
      <c r="D508" s="100">
        <v>1</v>
      </c>
      <c r="E508" s="1"/>
      <c r="F508" s="106">
        <f t="shared" si="24"/>
        <v>0</v>
      </c>
    </row>
    <row r="509" spans="1:6" s="202" customFormat="1" x14ac:dyDescent="0.5">
      <c r="A509" s="52">
        <v>507</v>
      </c>
      <c r="B509" s="52" t="s">
        <v>253</v>
      </c>
      <c r="C509" s="105" t="s">
        <v>53</v>
      </c>
      <c r="D509" s="100">
        <v>1</v>
      </c>
      <c r="E509" s="1"/>
      <c r="F509" s="106">
        <f t="shared" si="24"/>
        <v>0</v>
      </c>
    </row>
    <row r="510" spans="1:6" s="202" customFormat="1" ht="42" x14ac:dyDescent="0.5">
      <c r="A510" s="81">
        <v>508</v>
      </c>
      <c r="B510" s="81" t="s">
        <v>254</v>
      </c>
      <c r="C510" s="99" t="s">
        <v>255</v>
      </c>
      <c r="D510" s="100">
        <v>1</v>
      </c>
      <c r="E510" s="1"/>
      <c r="F510" s="170">
        <f t="shared" si="24"/>
        <v>0</v>
      </c>
    </row>
    <row r="511" spans="1:6" s="202" customFormat="1" x14ac:dyDescent="0.5">
      <c r="A511" s="60">
        <v>509</v>
      </c>
      <c r="B511" s="60" t="s">
        <v>256</v>
      </c>
      <c r="C511" s="111"/>
      <c r="D511" s="112"/>
      <c r="E511" s="17"/>
      <c r="F511" s="111">
        <f>SUM(F497:F510)*1</f>
        <v>0</v>
      </c>
    </row>
    <row r="512" spans="1:6" s="202" customFormat="1" x14ac:dyDescent="0.5">
      <c r="A512" s="60">
        <v>510</v>
      </c>
      <c r="B512" s="60" t="s">
        <v>257</v>
      </c>
      <c r="C512" s="111"/>
      <c r="D512" s="112"/>
      <c r="E512" s="17"/>
      <c r="F512" s="111">
        <f>F511+F495</f>
        <v>0</v>
      </c>
    </row>
    <row r="513" spans="1:6" s="202" customFormat="1" ht="28" x14ac:dyDescent="0.5">
      <c r="A513" s="86">
        <v>511</v>
      </c>
      <c r="B513" s="86" t="s">
        <v>353</v>
      </c>
      <c r="C513" s="179" t="s">
        <v>0</v>
      </c>
      <c r="D513" s="180" t="s">
        <v>0</v>
      </c>
      <c r="E513" s="43"/>
      <c r="F513" s="181">
        <f>F512+F479+F439+F424+F408</f>
        <v>0</v>
      </c>
    </row>
    <row r="514" spans="1:6" s="202" customFormat="1" x14ac:dyDescent="0.5">
      <c r="A514" s="49">
        <v>512</v>
      </c>
      <c r="B514" s="49" t="s">
        <v>93</v>
      </c>
      <c r="C514" s="99"/>
      <c r="D514" s="100"/>
      <c r="E514" s="12"/>
      <c r="F514" s="101">
        <f>F513*0.18</f>
        <v>0</v>
      </c>
    </row>
    <row r="515" spans="1:6" s="202" customFormat="1" ht="25.25" customHeight="1" x14ac:dyDescent="0.5">
      <c r="A515" s="86">
        <v>513</v>
      </c>
      <c r="B515" s="86" t="s">
        <v>354</v>
      </c>
      <c r="C515" s="179"/>
      <c r="D515" s="180"/>
      <c r="E515" s="43"/>
      <c r="F515" s="181">
        <f>F513+F514</f>
        <v>0</v>
      </c>
    </row>
    <row r="516" spans="1:6" s="202" customFormat="1" x14ac:dyDescent="0.5">
      <c r="A516" s="68">
        <v>514</v>
      </c>
      <c r="B516" s="204" t="s">
        <v>355</v>
      </c>
      <c r="C516" s="204"/>
      <c r="D516" s="204"/>
      <c r="E516" s="205"/>
      <c r="F516" s="204"/>
    </row>
    <row r="517" spans="1:6" s="202" customFormat="1" x14ac:dyDescent="0.5">
      <c r="A517" s="65">
        <v>515</v>
      </c>
      <c r="B517" s="65" t="s">
        <v>3</v>
      </c>
      <c r="C517" s="65" t="s">
        <v>4</v>
      </c>
      <c r="D517" s="135" t="s">
        <v>5</v>
      </c>
      <c r="E517" s="26"/>
      <c r="F517" s="65" t="s">
        <v>7</v>
      </c>
    </row>
    <row r="518" spans="1:6" s="202" customFormat="1" x14ac:dyDescent="0.5">
      <c r="A518" s="65">
        <v>516</v>
      </c>
      <c r="B518" s="65" t="s">
        <v>8</v>
      </c>
      <c r="C518" s="65"/>
      <c r="D518" s="135"/>
      <c r="E518" s="26"/>
      <c r="F518" s="65"/>
    </row>
    <row r="519" spans="1:6" s="202" customFormat="1" ht="28" x14ac:dyDescent="0.5">
      <c r="A519" s="49">
        <v>517</v>
      </c>
      <c r="B519" s="49" t="s">
        <v>96</v>
      </c>
      <c r="C519" s="49" t="s">
        <v>97</v>
      </c>
      <c r="D519" s="120">
        <v>1</v>
      </c>
      <c r="E519" s="27"/>
      <c r="F519" s="49">
        <f>E519*D519</f>
        <v>0</v>
      </c>
    </row>
    <row r="520" spans="1:6" s="202" customFormat="1" ht="42" x14ac:dyDescent="0.5">
      <c r="A520" s="49">
        <v>518</v>
      </c>
      <c r="B520" s="49" t="s">
        <v>11</v>
      </c>
      <c r="C520" s="49" t="s">
        <v>97</v>
      </c>
      <c r="D520" s="120">
        <v>1</v>
      </c>
      <c r="E520" s="27"/>
      <c r="F520" s="49">
        <f>E520*D520</f>
        <v>0</v>
      </c>
    </row>
    <row r="521" spans="1:6" s="202" customFormat="1" x14ac:dyDescent="0.5">
      <c r="A521" s="50">
        <v>519</v>
      </c>
      <c r="B521" s="50" t="s">
        <v>12</v>
      </c>
      <c r="C521" s="50" t="s">
        <v>0</v>
      </c>
      <c r="D521" s="137" t="s">
        <v>0</v>
      </c>
      <c r="E521" s="14"/>
      <c r="F521" s="138">
        <f>SUM(F519:F520)</f>
        <v>0</v>
      </c>
    </row>
    <row r="522" spans="1:6" s="202" customFormat="1" x14ac:dyDescent="0.5">
      <c r="A522" s="65">
        <v>520</v>
      </c>
      <c r="B522" s="65" t="s">
        <v>261</v>
      </c>
      <c r="C522" s="65"/>
      <c r="D522" s="135"/>
      <c r="E522" s="26"/>
      <c r="F522" s="65"/>
    </row>
    <row r="523" spans="1:6" s="202" customFormat="1" ht="42" x14ac:dyDescent="0.5">
      <c r="A523" s="66">
        <v>521</v>
      </c>
      <c r="B523" s="66" t="s">
        <v>98</v>
      </c>
      <c r="C523" s="66" t="s">
        <v>97</v>
      </c>
      <c r="D523" s="139">
        <v>0</v>
      </c>
      <c r="E523" s="28"/>
      <c r="F523" s="140">
        <f t="shared" ref="F523:F528" si="25">E523*D523</f>
        <v>0</v>
      </c>
    </row>
    <row r="524" spans="1:6" s="202" customFormat="1" ht="42" x14ac:dyDescent="0.5">
      <c r="A524" s="66">
        <v>522</v>
      </c>
      <c r="B524" s="66" t="s">
        <v>99</v>
      </c>
      <c r="C524" s="66" t="s">
        <v>97</v>
      </c>
      <c r="D524" s="139">
        <v>11</v>
      </c>
      <c r="E524" s="28"/>
      <c r="F524" s="140">
        <f t="shared" si="25"/>
        <v>0</v>
      </c>
    </row>
    <row r="525" spans="1:6" s="202" customFormat="1" ht="56" x14ac:dyDescent="0.5">
      <c r="A525" s="66">
        <v>523</v>
      </c>
      <c r="B525" s="66" t="s">
        <v>100</v>
      </c>
      <c r="C525" s="66" t="s">
        <v>97</v>
      </c>
      <c r="D525" s="139">
        <v>13</v>
      </c>
      <c r="E525" s="28"/>
      <c r="F525" s="140">
        <f t="shared" si="25"/>
        <v>0</v>
      </c>
    </row>
    <row r="526" spans="1:6" s="202" customFormat="1" ht="56" x14ac:dyDescent="0.5">
      <c r="A526" s="66">
        <v>524</v>
      </c>
      <c r="B526" s="66" t="s">
        <v>101</v>
      </c>
      <c r="C526" s="66" t="s">
        <v>97</v>
      </c>
      <c r="D526" s="139">
        <v>2</v>
      </c>
      <c r="E526" s="28"/>
      <c r="F526" s="140">
        <f t="shared" si="25"/>
        <v>0</v>
      </c>
    </row>
    <row r="527" spans="1:6" s="202" customFormat="1" ht="84" x14ac:dyDescent="0.5">
      <c r="A527" s="66">
        <v>525</v>
      </c>
      <c r="B527" s="66" t="s">
        <v>102</v>
      </c>
      <c r="C527" s="66" t="s">
        <v>21</v>
      </c>
      <c r="D527" s="139">
        <v>1063</v>
      </c>
      <c r="E527" s="28"/>
      <c r="F527" s="140">
        <f t="shared" si="25"/>
        <v>0</v>
      </c>
    </row>
    <row r="528" spans="1:6" s="202" customFormat="1" ht="42" x14ac:dyDescent="0.5">
      <c r="A528" s="66">
        <v>527</v>
      </c>
      <c r="B528" s="66" t="s">
        <v>103</v>
      </c>
      <c r="C528" s="66" t="s">
        <v>97</v>
      </c>
      <c r="D528" s="139">
        <v>1</v>
      </c>
      <c r="E528" s="28"/>
      <c r="F528" s="140">
        <f t="shared" si="25"/>
        <v>0</v>
      </c>
    </row>
    <row r="529" spans="1:6" s="202" customFormat="1" x14ac:dyDescent="0.5">
      <c r="A529" s="50">
        <v>528</v>
      </c>
      <c r="B529" s="50" t="s">
        <v>263</v>
      </c>
      <c r="C529" s="50" t="s">
        <v>0</v>
      </c>
      <c r="D529" s="137" t="s">
        <v>0</v>
      </c>
      <c r="E529" s="14"/>
      <c r="F529" s="138">
        <f>SUM(F523:F528)</f>
        <v>0</v>
      </c>
    </row>
    <row r="530" spans="1:6" s="202" customFormat="1" ht="28" x14ac:dyDescent="0.5">
      <c r="A530" s="67">
        <v>529</v>
      </c>
      <c r="B530" s="67" t="s">
        <v>356</v>
      </c>
      <c r="C530" s="67" t="s">
        <v>0</v>
      </c>
      <c r="D530" s="56" t="s">
        <v>0</v>
      </c>
      <c r="E530" s="29"/>
      <c r="F530" s="141">
        <f>F529+F521</f>
        <v>0</v>
      </c>
    </row>
    <row r="531" spans="1:6" s="202" customFormat="1" x14ac:dyDescent="0.5">
      <c r="A531" s="83">
        <v>530</v>
      </c>
      <c r="B531" s="83" t="s">
        <v>93</v>
      </c>
      <c r="C531" s="171"/>
      <c r="D531" s="172"/>
      <c r="E531" s="39"/>
      <c r="F531" s="173">
        <f>F530*0.18</f>
        <v>0</v>
      </c>
    </row>
    <row r="532" spans="1:6" s="202" customFormat="1" ht="28" x14ac:dyDescent="0.5">
      <c r="A532" s="86">
        <v>531</v>
      </c>
      <c r="B532" s="86" t="s">
        <v>357</v>
      </c>
      <c r="C532" s="179"/>
      <c r="D532" s="180"/>
      <c r="E532" s="43"/>
      <c r="F532" s="182">
        <f>F530+F531</f>
        <v>0</v>
      </c>
    </row>
    <row r="533" spans="1:6" s="202" customFormat="1" ht="18" customHeight="1" x14ac:dyDescent="0.5">
      <c r="A533" s="68">
        <v>532</v>
      </c>
      <c r="B533" s="204" t="s">
        <v>358</v>
      </c>
      <c r="C533" s="204"/>
      <c r="D533" s="204"/>
      <c r="E533" s="205"/>
      <c r="F533" s="204"/>
    </row>
    <row r="534" spans="1:6" s="202" customFormat="1" x14ac:dyDescent="0.5">
      <c r="A534" s="65">
        <v>533</v>
      </c>
      <c r="B534" s="65" t="s">
        <v>3</v>
      </c>
      <c r="C534" s="65" t="s">
        <v>4</v>
      </c>
      <c r="D534" s="135" t="s">
        <v>5</v>
      </c>
      <c r="E534" s="26"/>
      <c r="F534" s="65" t="s">
        <v>7</v>
      </c>
    </row>
    <row r="535" spans="1:6" s="202" customFormat="1" x14ac:dyDescent="0.5">
      <c r="A535" s="69">
        <v>534</v>
      </c>
      <c r="B535" s="69" t="s">
        <v>108</v>
      </c>
      <c r="C535" s="69" t="s">
        <v>0</v>
      </c>
      <c r="D535" s="144" t="s">
        <v>0</v>
      </c>
      <c r="E535" s="31"/>
      <c r="F535" s="69" t="s">
        <v>0</v>
      </c>
    </row>
    <row r="536" spans="1:6" s="202" customFormat="1" x14ac:dyDescent="0.5">
      <c r="A536" s="66">
        <v>535</v>
      </c>
      <c r="B536" s="66" t="s">
        <v>290</v>
      </c>
      <c r="C536" s="66" t="s">
        <v>53</v>
      </c>
      <c r="D536" s="139">
        <v>1</v>
      </c>
      <c r="E536" s="28"/>
      <c r="F536" s="140">
        <f>E536*D536</f>
        <v>0</v>
      </c>
    </row>
    <row r="537" spans="1:6" s="202" customFormat="1" ht="28" x14ac:dyDescent="0.5">
      <c r="A537" s="66">
        <v>536</v>
      </c>
      <c r="B537" s="66" t="s">
        <v>291</v>
      </c>
      <c r="C537" s="66" t="s">
        <v>53</v>
      </c>
      <c r="D537" s="139">
        <v>1</v>
      </c>
      <c r="E537" s="28"/>
      <c r="F537" s="140">
        <f>E537*D537</f>
        <v>0</v>
      </c>
    </row>
    <row r="538" spans="1:6" s="202" customFormat="1" ht="28" x14ac:dyDescent="0.5">
      <c r="A538" s="66">
        <v>537</v>
      </c>
      <c r="B538" s="66" t="s">
        <v>359</v>
      </c>
      <c r="C538" s="66" t="s">
        <v>360</v>
      </c>
      <c r="D538" s="139">
        <v>1.8</v>
      </c>
      <c r="E538" s="28"/>
      <c r="F538" s="140">
        <f>E538*D538</f>
        <v>0</v>
      </c>
    </row>
    <row r="539" spans="1:6" s="202" customFormat="1" x14ac:dyDescent="0.5">
      <c r="A539" s="70">
        <v>538</v>
      </c>
      <c r="B539" s="70" t="s">
        <v>361</v>
      </c>
      <c r="C539" s="70" t="s">
        <v>0</v>
      </c>
      <c r="D539" s="145" t="s">
        <v>0</v>
      </c>
      <c r="E539" s="32"/>
      <c r="F539" s="146">
        <f>SUM(F536:F538)</f>
        <v>0</v>
      </c>
    </row>
    <row r="540" spans="1:6" s="202" customFormat="1" x14ac:dyDescent="0.5">
      <c r="A540" s="69">
        <v>539</v>
      </c>
      <c r="B540" s="69" t="s">
        <v>293</v>
      </c>
      <c r="C540" s="69" t="s">
        <v>0</v>
      </c>
      <c r="D540" s="144" t="s">
        <v>0</v>
      </c>
      <c r="E540" s="31"/>
      <c r="F540" s="147" t="s">
        <v>0</v>
      </c>
    </row>
    <row r="541" spans="1:6" s="202" customFormat="1" x14ac:dyDescent="0.5">
      <c r="A541" s="66">
        <v>540</v>
      </c>
      <c r="B541" s="66" t="s">
        <v>82</v>
      </c>
      <c r="C541" s="66" t="s">
        <v>242</v>
      </c>
      <c r="D541" s="139">
        <v>0.73333333333333339</v>
      </c>
      <c r="E541" s="28"/>
      <c r="F541" s="140">
        <f t="shared" ref="F541:F549" si="26">E541*D541</f>
        <v>0</v>
      </c>
    </row>
    <row r="542" spans="1:6" s="202" customFormat="1" ht="28" x14ac:dyDescent="0.5">
      <c r="A542" s="66">
        <v>541</v>
      </c>
      <c r="B542" s="66" t="s">
        <v>294</v>
      </c>
      <c r="C542" s="66" t="s">
        <v>242</v>
      </c>
      <c r="D542" s="139">
        <v>2.8800000000000003</v>
      </c>
      <c r="E542" s="28"/>
      <c r="F542" s="140">
        <f t="shared" si="26"/>
        <v>0</v>
      </c>
    </row>
    <row r="543" spans="1:6" s="202" customFormat="1" ht="28" x14ac:dyDescent="0.5">
      <c r="A543" s="66">
        <v>542</v>
      </c>
      <c r="B543" s="66" t="s">
        <v>295</v>
      </c>
      <c r="C543" s="66" t="s">
        <v>248</v>
      </c>
      <c r="D543" s="139">
        <v>9.6</v>
      </c>
      <c r="E543" s="28"/>
      <c r="F543" s="140">
        <f t="shared" si="26"/>
        <v>0</v>
      </c>
    </row>
    <row r="544" spans="1:6" s="202" customFormat="1" x14ac:dyDescent="0.5">
      <c r="A544" s="66">
        <v>543</v>
      </c>
      <c r="B544" s="66" t="s">
        <v>296</v>
      </c>
      <c r="C544" s="66" t="s">
        <v>242</v>
      </c>
      <c r="D544" s="139">
        <v>0.77333333333333332</v>
      </c>
      <c r="E544" s="28"/>
      <c r="F544" s="140">
        <f t="shared" si="26"/>
        <v>0</v>
      </c>
    </row>
    <row r="545" spans="1:6" s="202" customFormat="1" x14ac:dyDescent="0.5">
      <c r="A545" s="66">
        <v>544</v>
      </c>
      <c r="B545" s="66" t="s">
        <v>297</v>
      </c>
      <c r="C545" s="66" t="s">
        <v>248</v>
      </c>
      <c r="D545" s="139">
        <v>2.6666666666666665</v>
      </c>
      <c r="E545" s="28"/>
      <c r="F545" s="140">
        <f t="shared" si="26"/>
        <v>0</v>
      </c>
    </row>
    <row r="546" spans="1:6" s="202" customFormat="1" ht="28" x14ac:dyDescent="0.5">
      <c r="A546" s="66">
        <v>545</v>
      </c>
      <c r="B546" s="66" t="s">
        <v>298</v>
      </c>
      <c r="C546" s="66" t="s">
        <v>242</v>
      </c>
      <c r="D546" s="139">
        <v>1.4133333333333333</v>
      </c>
      <c r="E546" s="28"/>
      <c r="F546" s="140">
        <f t="shared" si="26"/>
        <v>0</v>
      </c>
    </row>
    <row r="547" spans="1:6" s="202" customFormat="1" x14ac:dyDescent="0.5">
      <c r="A547" s="66">
        <v>546</v>
      </c>
      <c r="B547" s="66" t="s">
        <v>299</v>
      </c>
      <c r="C547" s="66" t="s">
        <v>242</v>
      </c>
      <c r="D547" s="139">
        <v>0.17333333333333334</v>
      </c>
      <c r="E547" s="28"/>
      <c r="F547" s="140">
        <f t="shared" si="26"/>
        <v>0</v>
      </c>
    </row>
    <row r="548" spans="1:6" s="202" customFormat="1" ht="28" x14ac:dyDescent="0.5">
      <c r="A548" s="66">
        <v>547</v>
      </c>
      <c r="B548" s="66" t="s">
        <v>362</v>
      </c>
      <c r="C548" s="66" t="s">
        <v>53</v>
      </c>
      <c r="D548" s="139">
        <v>1</v>
      </c>
      <c r="E548" s="28"/>
      <c r="F548" s="140">
        <f t="shared" si="26"/>
        <v>0</v>
      </c>
    </row>
    <row r="549" spans="1:6" s="202" customFormat="1" ht="28" x14ac:dyDescent="0.5">
      <c r="A549" s="66">
        <v>548</v>
      </c>
      <c r="B549" s="66" t="s">
        <v>363</v>
      </c>
      <c r="C549" s="66" t="s">
        <v>53</v>
      </c>
      <c r="D549" s="139">
        <v>1</v>
      </c>
      <c r="E549" s="28"/>
      <c r="F549" s="140">
        <f t="shared" si="26"/>
        <v>0</v>
      </c>
    </row>
    <row r="550" spans="1:6" s="202" customFormat="1" x14ac:dyDescent="0.5">
      <c r="A550" s="70">
        <v>549</v>
      </c>
      <c r="B550" s="70" t="s">
        <v>110</v>
      </c>
      <c r="C550" s="70" t="s">
        <v>0</v>
      </c>
      <c r="D550" s="145" t="s">
        <v>0</v>
      </c>
      <c r="E550" s="32"/>
      <c r="F550" s="146">
        <f>SUM(F541:F549)</f>
        <v>0</v>
      </c>
    </row>
    <row r="551" spans="1:6" s="202" customFormat="1" x14ac:dyDescent="0.5">
      <c r="A551" s="69">
        <v>550</v>
      </c>
      <c r="B551" s="69" t="s">
        <v>267</v>
      </c>
      <c r="C551" s="69" t="s">
        <v>0</v>
      </c>
      <c r="D551" s="144"/>
      <c r="E551" s="31"/>
      <c r="F551" s="147" t="s">
        <v>0</v>
      </c>
    </row>
    <row r="552" spans="1:6" s="202" customFormat="1" ht="42" x14ac:dyDescent="0.5">
      <c r="A552" s="66">
        <v>551</v>
      </c>
      <c r="B552" s="66" t="s">
        <v>301</v>
      </c>
      <c r="C552" s="66" t="s">
        <v>248</v>
      </c>
      <c r="D552" s="139">
        <v>12.4</v>
      </c>
      <c r="E552" s="28"/>
      <c r="F552" s="140">
        <f>E552*D552</f>
        <v>0</v>
      </c>
    </row>
    <row r="553" spans="1:6" s="202" customFormat="1" x14ac:dyDescent="0.5">
      <c r="A553" s="66">
        <v>552</v>
      </c>
      <c r="B553" s="66" t="s">
        <v>302</v>
      </c>
      <c r="C553" s="66" t="s">
        <v>248</v>
      </c>
      <c r="D553" s="139">
        <v>12.4</v>
      </c>
      <c r="E553" s="28"/>
      <c r="F553" s="140">
        <f>E553*D553</f>
        <v>0</v>
      </c>
    </row>
    <row r="554" spans="1:6" s="202" customFormat="1" x14ac:dyDescent="0.5">
      <c r="A554" s="70">
        <v>553</v>
      </c>
      <c r="B554" s="70" t="s">
        <v>110</v>
      </c>
      <c r="C554" s="70" t="s">
        <v>0</v>
      </c>
      <c r="D554" s="145" t="s">
        <v>0</v>
      </c>
      <c r="E554" s="32"/>
      <c r="F554" s="146">
        <f>SUM(F552:F553)</f>
        <v>0</v>
      </c>
    </row>
    <row r="555" spans="1:6" s="202" customFormat="1" x14ac:dyDescent="0.5">
      <c r="A555" s="69">
        <v>554</v>
      </c>
      <c r="B555" s="69" t="s">
        <v>111</v>
      </c>
      <c r="C555" s="69" t="s">
        <v>0</v>
      </c>
      <c r="D555" s="144" t="s">
        <v>0</v>
      </c>
      <c r="E555" s="31"/>
      <c r="F555" s="147" t="s">
        <v>0</v>
      </c>
    </row>
    <row r="556" spans="1:6" s="202" customFormat="1" x14ac:dyDescent="0.5">
      <c r="A556" s="66">
        <v>555</v>
      </c>
      <c r="B556" s="66" t="s">
        <v>364</v>
      </c>
      <c r="C556" s="66" t="s">
        <v>97</v>
      </c>
      <c r="D556" s="139">
        <v>1</v>
      </c>
      <c r="E556" s="28"/>
      <c r="F556" s="140">
        <f t="shared" ref="F556:F567" si="27">E556*D556</f>
        <v>0</v>
      </c>
    </row>
    <row r="557" spans="1:6" s="202" customFormat="1" x14ac:dyDescent="0.5">
      <c r="A557" s="66">
        <v>556</v>
      </c>
      <c r="B557" s="66" t="s">
        <v>305</v>
      </c>
      <c r="C557" s="66" t="s">
        <v>122</v>
      </c>
      <c r="D557" s="139">
        <v>20</v>
      </c>
      <c r="E557" s="28"/>
      <c r="F557" s="140">
        <f t="shared" si="27"/>
        <v>0</v>
      </c>
    </row>
    <row r="558" spans="1:6" s="202" customFormat="1" ht="56" x14ac:dyDescent="0.5">
      <c r="A558" s="66">
        <v>557</v>
      </c>
      <c r="B558" s="66" t="s">
        <v>365</v>
      </c>
      <c r="C558" s="66" t="s">
        <v>97</v>
      </c>
      <c r="D558" s="139">
        <v>1</v>
      </c>
      <c r="E558" s="28"/>
      <c r="F558" s="140">
        <f t="shared" si="27"/>
        <v>0</v>
      </c>
    </row>
    <row r="559" spans="1:6" s="202" customFormat="1" ht="28" x14ac:dyDescent="0.5">
      <c r="A559" s="66">
        <v>558</v>
      </c>
      <c r="B559" s="66" t="s">
        <v>113</v>
      </c>
      <c r="C559" s="66" t="s">
        <v>366</v>
      </c>
      <c r="D559" s="139">
        <v>4</v>
      </c>
      <c r="E559" s="28"/>
      <c r="F559" s="140">
        <f t="shared" si="27"/>
        <v>0</v>
      </c>
    </row>
    <row r="560" spans="1:6" s="202" customFormat="1" ht="42" x14ac:dyDescent="0.5">
      <c r="A560" s="66">
        <v>559</v>
      </c>
      <c r="B560" s="66" t="s">
        <v>367</v>
      </c>
      <c r="C560" s="66" t="s">
        <v>120</v>
      </c>
      <c r="D560" s="139">
        <v>3</v>
      </c>
      <c r="E560" s="28"/>
      <c r="F560" s="140">
        <f t="shared" si="27"/>
        <v>0</v>
      </c>
    </row>
    <row r="561" spans="1:6" s="202" customFormat="1" ht="42" x14ac:dyDescent="0.5">
      <c r="A561" s="66">
        <v>560</v>
      </c>
      <c r="B561" s="66" t="s">
        <v>368</v>
      </c>
      <c r="C561" s="66" t="s">
        <v>120</v>
      </c>
      <c r="D561" s="139">
        <v>1</v>
      </c>
      <c r="E561" s="28"/>
      <c r="F561" s="140">
        <f t="shared" si="27"/>
        <v>0</v>
      </c>
    </row>
    <row r="562" spans="1:6" s="202" customFormat="1" ht="42" x14ac:dyDescent="0.5">
      <c r="A562" s="66">
        <v>561</v>
      </c>
      <c r="B562" s="66" t="s">
        <v>308</v>
      </c>
      <c r="C562" s="66" t="s">
        <v>120</v>
      </c>
      <c r="D562" s="139">
        <v>4</v>
      </c>
      <c r="E562" s="28"/>
      <c r="F562" s="140">
        <f t="shared" si="27"/>
        <v>0</v>
      </c>
    </row>
    <row r="563" spans="1:6" s="202" customFormat="1" ht="42" x14ac:dyDescent="0.5">
      <c r="A563" s="66">
        <v>562</v>
      </c>
      <c r="B563" s="66" t="s">
        <v>309</v>
      </c>
      <c r="C563" s="66" t="s">
        <v>120</v>
      </c>
      <c r="D563" s="139">
        <v>5</v>
      </c>
      <c r="E563" s="28"/>
      <c r="F563" s="140">
        <f t="shared" si="27"/>
        <v>0</v>
      </c>
    </row>
    <row r="564" spans="1:6" s="202" customFormat="1" ht="42" x14ac:dyDescent="0.5">
      <c r="A564" s="66">
        <v>563</v>
      </c>
      <c r="B564" s="66" t="s">
        <v>310</v>
      </c>
      <c r="C564" s="66" t="s">
        <v>120</v>
      </c>
      <c r="D564" s="139">
        <v>4</v>
      </c>
      <c r="E564" s="28"/>
      <c r="F564" s="140">
        <f t="shared" si="27"/>
        <v>0</v>
      </c>
    </row>
    <row r="565" spans="1:6" s="202" customFormat="1" ht="56" x14ac:dyDescent="0.5">
      <c r="A565" s="66">
        <v>564</v>
      </c>
      <c r="B565" s="66" t="s">
        <v>311</v>
      </c>
      <c r="C565" s="66" t="s">
        <v>53</v>
      </c>
      <c r="D565" s="139">
        <v>1</v>
      </c>
      <c r="E565" s="28"/>
      <c r="F565" s="140">
        <f t="shared" si="27"/>
        <v>0</v>
      </c>
    </row>
    <row r="566" spans="1:6" s="202" customFormat="1" x14ac:dyDescent="0.5">
      <c r="A566" s="66">
        <v>565</v>
      </c>
      <c r="B566" s="66" t="s">
        <v>312</v>
      </c>
      <c r="C566" s="66" t="s">
        <v>120</v>
      </c>
      <c r="D566" s="139">
        <v>4</v>
      </c>
      <c r="E566" s="28"/>
      <c r="F566" s="140">
        <f t="shared" si="27"/>
        <v>0</v>
      </c>
    </row>
    <row r="567" spans="1:6" s="202" customFormat="1" x14ac:dyDescent="0.5">
      <c r="A567" s="66">
        <v>566</v>
      </c>
      <c r="B567" s="66" t="s">
        <v>313</v>
      </c>
      <c r="C567" s="66" t="s">
        <v>53</v>
      </c>
      <c r="D567" s="139">
        <v>1</v>
      </c>
      <c r="E567" s="28"/>
      <c r="F567" s="140">
        <f t="shared" si="27"/>
        <v>0</v>
      </c>
    </row>
    <row r="568" spans="1:6" s="202" customFormat="1" x14ac:dyDescent="0.5">
      <c r="A568" s="70">
        <v>567</v>
      </c>
      <c r="B568" s="70" t="s">
        <v>110</v>
      </c>
      <c r="C568" s="70" t="s">
        <v>0</v>
      </c>
      <c r="D568" s="145" t="s">
        <v>0</v>
      </c>
      <c r="E568" s="32"/>
      <c r="F568" s="146">
        <f>SUM(F556:F567)</f>
        <v>0</v>
      </c>
    </row>
    <row r="569" spans="1:6" s="202" customFormat="1" x14ac:dyDescent="0.5">
      <c r="A569" s="84">
        <v>568</v>
      </c>
      <c r="B569" s="84" t="s">
        <v>315</v>
      </c>
      <c r="C569" s="84" t="s">
        <v>0</v>
      </c>
      <c r="D569" s="174" t="s">
        <v>0</v>
      </c>
      <c r="E569" s="40"/>
      <c r="F569" s="84" t="s">
        <v>0</v>
      </c>
    </row>
    <row r="570" spans="1:6" s="202" customFormat="1" x14ac:dyDescent="0.5">
      <c r="A570" s="66">
        <v>569</v>
      </c>
      <c r="B570" s="66" t="s">
        <v>270</v>
      </c>
      <c r="C570" s="66" t="s">
        <v>15</v>
      </c>
      <c r="D570" s="139">
        <v>1</v>
      </c>
      <c r="E570" s="28"/>
      <c r="F570" s="140">
        <f>E570*D570</f>
        <v>0</v>
      </c>
    </row>
    <row r="571" spans="1:6" s="202" customFormat="1" ht="28" x14ac:dyDescent="0.5">
      <c r="A571" s="66">
        <v>570</v>
      </c>
      <c r="B571" s="66" t="s">
        <v>271</v>
      </c>
      <c r="C571" s="66" t="s">
        <v>15</v>
      </c>
      <c r="D571" s="139">
        <v>1</v>
      </c>
      <c r="E571" s="28"/>
      <c r="F571" s="140">
        <f>E571*D571</f>
        <v>0</v>
      </c>
    </row>
    <row r="572" spans="1:6" s="202" customFormat="1" x14ac:dyDescent="0.5">
      <c r="A572" s="66">
        <v>571</v>
      </c>
      <c r="B572" s="66" t="s">
        <v>272</v>
      </c>
      <c r="C572" s="66" t="s">
        <v>15</v>
      </c>
      <c r="D572" s="139">
        <v>0.9</v>
      </c>
      <c r="E572" s="28"/>
      <c r="F572" s="140">
        <f>E572*D572</f>
        <v>0</v>
      </c>
    </row>
    <row r="573" spans="1:6" s="202" customFormat="1" x14ac:dyDescent="0.5">
      <c r="A573" s="66">
        <v>572</v>
      </c>
      <c r="B573" s="66" t="s">
        <v>273</v>
      </c>
      <c r="C573" s="66" t="s">
        <v>15</v>
      </c>
      <c r="D573" s="139">
        <v>0.2</v>
      </c>
      <c r="E573" s="28"/>
      <c r="F573" s="140">
        <f>E573*D573</f>
        <v>0</v>
      </c>
    </row>
    <row r="574" spans="1:6" s="202" customFormat="1" ht="28" x14ac:dyDescent="0.5">
      <c r="A574" s="66">
        <v>573</v>
      </c>
      <c r="B574" s="66" t="s">
        <v>274</v>
      </c>
      <c r="C574" s="66" t="s">
        <v>97</v>
      </c>
      <c r="D574" s="139">
        <v>1</v>
      </c>
      <c r="E574" s="28"/>
      <c r="F574" s="140">
        <f>E574*D574</f>
        <v>0</v>
      </c>
    </row>
    <row r="575" spans="1:6" s="202" customFormat="1" x14ac:dyDescent="0.5">
      <c r="A575" s="70">
        <v>574</v>
      </c>
      <c r="B575" s="70" t="s">
        <v>110</v>
      </c>
      <c r="C575" s="70" t="s">
        <v>0</v>
      </c>
      <c r="D575" s="145" t="s">
        <v>0</v>
      </c>
      <c r="E575" s="32"/>
      <c r="F575" s="146">
        <f>SUM(F570:F574)</f>
        <v>0</v>
      </c>
    </row>
    <row r="576" spans="1:6" s="202" customFormat="1" x14ac:dyDescent="0.5">
      <c r="A576" s="69">
        <v>575</v>
      </c>
      <c r="B576" s="69" t="s">
        <v>369</v>
      </c>
      <c r="C576" s="69" t="s">
        <v>0</v>
      </c>
      <c r="D576" s="144" t="s">
        <v>0</v>
      </c>
      <c r="E576" s="31"/>
      <c r="F576" s="147" t="s">
        <v>0</v>
      </c>
    </row>
    <row r="577" spans="1:6" s="202" customFormat="1" x14ac:dyDescent="0.5">
      <c r="A577" s="66">
        <v>576</v>
      </c>
      <c r="B577" s="66" t="s">
        <v>370</v>
      </c>
      <c r="C577" s="66" t="s">
        <v>122</v>
      </c>
      <c r="D577" s="139">
        <v>9.4</v>
      </c>
      <c r="E577" s="28"/>
      <c r="F577" s="140">
        <f>E577*D577</f>
        <v>0</v>
      </c>
    </row>
    <row r="578" spans="1:6" s="202" customFormat="1" ht="28" x14ac:dyDescent="0.5">
      <c r="A578" s="66">
        <v>577</v>
      </c>
      <c r="B578" s="66" t="s">
        <v>371</v>
      </c>
      <c r="C578" s="66" t="s">
        <v>44</v>
      </c>
      <c r="D578" s="139">
        <v>2.2400000000000002</v>
      </c>
      <c r="E578" s="28"/>
      <c r="F578" s="140">
        <f>E578*D578</f>
        <v>0</v>
      </c>
    </row>
    <row r="579" spans="1:6" s="202" customFormat="1" x14ac:dyDescent="0.5">
      <c r="A579" s="70">
        <v>578</v>
      </c>
      <c r="B579" s="70" t="s">
        <v>110</v>
      </c>
      <c r="C579" s="70" t="s">
        <v>0</v>
      </c>
      <c r="D579" s="145" t="s">
        <v>0</v>
      </c>
      <c r="E579" s="32"/>
      <c r="F579" s="146">
        <f>SUM(F577:F578)</f>
        <v>0</v>
      </c>
    </row>
    <row r="580" spans="1:6" s="202" customFormat="1" x14ac:dyDescent="0.5">
      <c r="A580" s="47">
        <v>579</v>
      </c>
      <c r="B580" s="47" t="s">
        <v>372</v>
      </c>
      <c r="C580" s="47" t="s">
        <v>0</v>
      </c>
      <c r="D580" s="176" t="s">
        <v>0</v>
      </c>
      <c r="E580" s="9"/>
      <c r="F580" s="177">
        <f>F579+F575+F568+F554+F550+F539</f>
        <v>0</v>
      </c>
    </row>
    <row r="581" spans="1:6" s="202" customFormat="1" x14ac:dyDescent="0.5">
      <c r="A581" s="71">
        <v>580</v>
      </c>
      <c r="B581" s="71" t="s">
        <v>114</v>
      </c>
      <c r="C581" s="71" t="s">
        <v>0</v>
      </c>
      <c r="D581" s="148" t="s">
        <v>0</v>
      </c>
      <c r="E581" s="33"/>
      <c r="F581" s="149" t="s">
        <v>0</v>
      </c>
    </row>
    <row r="582" spans="1:6" s="202" customFormat="1" x14ac:dyDescent="0.5">
      <c r="A582" s="72">
        <v>581</v>
      </c>
      <c r="B582" s="72" t="s">
        <v>373</v>
      </c>
      <c r="C582" s="72" t="s">
        <v>0</v>
      </c>
      <c r="D582" s="150" t="s">
        <v>0</v>
      </c>
      <c r="E582" s="34"/>
      <c r="F582" s="151" t="s">
        <v>0</v>
      </c>
    </row>
    <row r="583" spans="1:6" s="202" customFormat="1" x14ac:dyDescent="0.5">
      <c r="A583" s="66">
        <v>582</v>
      </c>
      <c r="B583" s="66" t="s">
        <v>116</v>
      </c>
      <c r="C583" s="66" t="s">
        <v>117</v>
      </c>
      <c r="D583" s="139">
        <v>0.42</v>
      </c>
      <c r="E583" s="28"/>
      <c r="F583" s="140">
        <f t="shared" ref="F583:F589" si="28">E583*D583</f>
        <v>0</v>
      </c>
    </row>
    <row r="584" spans="1:6" s="202" customFormat="1" x14ac:dyDescent="0.5">
      <c r="A584" s="66">
        <v>583</v>
      </c>
      <c r="B584" s="66" t="s">
        <v>118</v>
      </c>
      <c r="C584" s="66" t="s">
        <v>117</v>
      </c>
      <c r="D584" s="139">
        <v>1</v>
      </c>
      <c r="E584" s="28"/>
      <c r="F584" s="140">
        <f t="shared" si="28"/>
        <v>0</v>
      </c>
    </row>
    <row r="585" spans="1:6" s="202" customFormat="1" x14ac:dyDescent="0.5">
      <c r="A585" s="66">
        <v>584</v>
      </c>
      <c r="B585" s="66" t="s">
        <v>119</v>
      </c>
      <c r="C585" s="66" t="s">
        <v>120</v>
      </c>
      <c r="D585" s="139">
        <v>1</v>
      </c>
      <c r="E585" s="28"/>
      <c r="F585" s="140">
        <f t="shared" si="28"/>
        <v>0</v>
      </c>
    </row>
    <row r="586" spans="1:6" s="202" customFormat="1" x14ac:dyDescent="0.5">
      <c r="A586" s="66">
        <v>585</v>
      </c>
      <c r="B586" s="66" t="s">
        <v>121</v>
      </c>
      <c r="C586" s="66" t="s">
        <v>122</v>
      </c>
      <c r="D586" s="139">
        <v>20.6</v>
      </c>
      <c r="E586" s="28"/>
      <c r="F586" s="140">
        <f t="shared" si="28"/>
        <v>0</v>
      </c>
    </row>
    <row r="587" spans="1:6" s="202" customFormat="1" x14ac:dyDescent="0.5">
      <c r="A587" s="66">
        <v>586</v>
      </c>
      <c r="B587" s="66" t="s">
        <v>123</v>
      </c>
      <c r="C587" s="66" t="s">
        <v>122</v>
      </c>
      <c r="D587" s="139">
        <v>31.8</v>
      </c>
      <c r="E587" s="28"/>
      <c r="F587" s="140">
        <f t="shared" si="28"/>
        <v>0</v>
      </c>
    </row>
    <row r="588" spans="1:6" s="202" customFormat="1" x14ac:dyDescent="0.5">
      <c r="A588" s="66">
        <v>587</v>
      </c>
      <c r="B588" s="66" t="s">
        <v>124</v>
      </c>
      <c r="C588" s="66" t="s">
        <v>122</v>
      </c>
      <c r="D588" s="139">
        <v>20</v>
      </c>
      <c r="E588" s="28"/>
      <c r="F588" s="140">
        <f t="shared" si="28"/>
        <v>0</v>
      </c>
    </row>
    <row r="589" spans="1:6" s="202" customFormat="1" ht="42" x14ac:dyDescent="0.5">
      <c r="A589" s="66">
        <v>588</v>
      </c>
      <c r="B589" s="66" t="s">
        <v>125</v>
      </c>
      <c r="C589" s="66" t="s">
        <v>53</v>
      </c>
      <c r="D589" s="139">
        <v>1</v>
      </c>
      <c r="E589" s="28"/>
      <c r="F589" s="140">
        <f t="shared" si="28"/>
        <v>0</v>
      </c>
    </row>
    <row r="590" spans="1:6" s="202" customFormat="1" x14ac:dyDescent="0.5">
      <c r="A590" s="70">
        <v>589</v>
      </c>
      <c r="B590" s="70" t="s">
        <v>110</v>
      </c>
      <c r="C590" s="70" t="s">
        <v>0</v>
      </c>
      <c r="D590" s="145" t="s">
        <v>0</v>
      </c>
      <c r="E590" s="32"/>
      <c r="F590" s="146">
        <f>SUM(F583:F589)</f>
        <v>0</v>
      </c>
    </row>
    <row r="591" spans="1:6" s="202" customFormat="1" x14ac:dyDescent="0.5">
      <c r="A591" s="47">
        <v>590</v>
      </c>
      <c r="B591" s="47" t="s">
        <v>374</v>
      </c>
      <c r="C591" s="47" t="s">
        <v>0</v>
      </c>
      <c r="D591" s="176" t="s">
        <v>0</v>
      </c>
      <c r="E591" s="9"/>
      <c r="F591" s="177">
        <f>F590</f>
        <v>0</v>
      </c>
    </row>
    <row r="592" spans="1:6" s="202" customFormat="1" x14ac:dyDescent="0.5">
      <c r="A592" s="50">
        <v>591</v>
      </c>
      <c r="B592" s="50" t="s">
        <v>375</v>
      </c>
      <c r="C592" s="50" t="s">
        <v>0</v>
      </c>
      <c r="D592" s="137" t="s">
        <v>0</v>
      </c>
      <c r="E592" s="14"/>
      <c r="F592" s="138">
        <f>+F591+F580</f>
        <v>0</v>
      </c>
    </row>
    <row r="593" spans="1:6" s="202" customFormat="1" x14ac:dyDescent="0.5">
      <c r="A593" s="87">
        <v>592</v>
      </c>
      <c r="B593" s="87" t="s">
        <v>376</v>
      </c>
      <c r="C593" s="183"/>
      <c r="D593" s="184">
        <v>1</v>
      </c>
      <c r="E593" s="44"/>
      <c r="F593" s="185">
        <f>F592*D593</f>
        <v>0</v>
      </c>
    </row>
    <row r="594" spans="1:6" s="202" customFormat="1" x14ac:dyDescent="0.5">
      <c r="A594" s="87">
        <v>593</v>
      </c>
      <c r="B594" s="87" t="s">
        <v>128</v>
      </c>
      <c r="C594" s="183"/>
      <c r="D594" s="184"/>
      <c r="E594" s="44"/>
      <c r="F594" s="185">
        <f>F593*18/100</f>
        <v>0</v>
      </c>
    </row>
    <row r="595" spans="1:6" s="202" customFormat="1" x14ac:dyDescent="0.5">
      <c r="A595" s="87">
        <v>594</v>
      </c>
      <c r="B595" s="87" t="s">
        <v>377</v>
      </c>
      <c r="C595" s="183"/>
      <c r="D595" s="184"/>
      <c r="E595" s="44"/>
      <c r="F595" s="185">
        <f>F593+F594</f>
        <v>0</v>
      </c>
    </row>
    <row r="596" spans="1:6" s="202" customFormat="1" x14ac:dyDescent="0.5">
      <c r="A596" s="74">
        <v>595</v>
      </c>
      <c r="B596" s="204" t="s">
        <v>378</v>
      </c>
      <c r="C596" s="204"/>
      <c r="D596" s="204"/>
      <c r="E596" s="205"/>
      <c r="F596" s="204"/>
    </row>
    <row r="597" spans="1:6" s="202" customFormat="1" x14ac:dyDescent="0.5">
      <c r="A597" s="65">
        <v>596</v>
      </c>
      <c r="B597" s="65" t="s">
        <v>279</v>
      </c>
      <c r="C597" s="65" t="s">
        <v>4</v>
      </c>
      <c r="D597" s="135" t="s">
        <v>280</v>
      </c>
      <c r="E597" s="26"/>
      <c r="F597" s="65" t="s">
        <v>281</v>
      </c>
    </row>
    <row r="598" spans="1:6" s="202" customFormat="1" ht="56" x14ac:dyDescent="0.5">
      <c r="A598" s="52">
        <v>597</v>
      </c>
      <c r="B598" s="52" t="s">
        <v>379</v>
      </c>
      <c r="C598" s="186" t="s">
        <v>132</v>
      </c>
      <c r="D598" s="120">
        <v>4</v>
      </c>
      <c r="E598" s="1"/>
      <c r="F598" s="157">
        <f>D598*E598</f>
        <v>0</v>
      </c>
    </row>
    <row r="599" spans="1:6" s="202" customFormat="1" ht="42" x14ac:dyDescent="0.5">
      <c r="A599" s="52">
        <v>598</v>
      </c>
      <c r="B599" s="52" t="s">
        <v>380</v>
      </c>
      <c r="C599" s="186" t="s">
        <v>132</v>
      </c>
      <c r="D599" s="100">
        <v>5</v>
      </c>
      <c r="E599" s="1"/>
      <c r="F599" s="157">
        <f>D599*E599</f>
        <v>0</v>
      </c>
    </row>
    <row r="600" spans="1:6" s="202" customFormat="1" ht="56" x14ac:dyDescent="0.5">
      <c r="A600" s="52">
        <v>599</v>
      </c>
      <c r="B600" s="52" t="s">
        <v>381</v>
      </c>
      <c r="C600" s="187" t="s">
        <v>97</v>
      </c>
      <c r="D600" s="159">
        <v>1</v>
      </c>
      <c r="E600" s="7"/>
      <c r="F600" s="157">
        <f>D600*E600</f>
        <v>0</v>
      </c>
    </row>
    <row r="601" spans="1:6" s="202" customFormat="1" ht="70" x14ac:dyDescent="0.5">
      <c r="A601" s="75">
        <v>600</v>
      </c>
      <c r="B601" s="75" t="s">
        <v>382</v>
      </c>
      <c r="C601" s="187" t="s">
        <v>97</v>
      </c>
      <c r="D601" s="159">
        <v>1</v>
      </c>
      <c r="E601" s="7"/>
      <c r="F601" s="162">
        <f>D601*E601</f>
        <v>0</v>
      </c>
    </row>
    <row r="602" spans="1:6" s="202" customFormat="1" x14ac:dyDescent="0.5">
      <c r="A602" s="70">
        <v>601</v>
      </c>
      <c r="B602" s="70" t="s">
        <v>285</v>
      </c>
      <c r="C602" s="160" t="s">
        <v>0</v>
      </c>
      <c r="D602" s="161"/>
      <c r="E602" s="32"/>
      <c r="F602" s="146">
        <f>SUM(F599:F601)</f>
        <v>0</v>
      </c>
    </row>
    <row r="603" spans="1:6" s="202" customFormat="1" ht="28" x14ac:dyDescent="0.5">
      <c r="A603" s="76">
        <v>602</v>
      </c>
      <c r="B603" s="76" t="s">
        <v>383</v>
      </c>
      <c r="C603" s="76" t="s">
        <v>0</v>
      </c>
      <c r="D603" s="163" t="s">
        <v>0</v>
      </c>
      <c r="E603" s="36"/>
      <c r="F603" s="164">
        <f>F602</f>
        <v>0</v>
      </c>
    </row>
    <row r="604" spans="1:6" s="202" customFormat="1" x14ac:dyDescent="0.5">
      <c r="A604" s="49">
        <v>603</v>
      </c>
      <c r="B604" s="49" t="s">
        <v>93</v>
      </c>
      <c r="C604" s="171"/>
      <c r="D604" s="172"/>
      <c r="E604" s="39"/>
      <c r="F604" s="106">
        <f>F603*0.18</f>
        <v>0</v>
      </c>
    </row>
    <row r="605" spans="1:6" s="202" customFormat="1" ht="28" x14ac:dyDescent="0.5">
      <c r="A605" s="86">
        <v>604</v>
      </c>
      <c r="B605" s="86" t="s">
        <v>384</v>
      </c>
      <c r="C605" s="179"/>
      <c r="D605" s="180"/>
      <c r="E605" s="43"/>
      <c r="F605" s="182">
        <f>F604+F603</f>
        <v>0</v>
      </c>
    </row>
    <row r="606" spans="1:6" s="202" customFormat="1" x14ac:dyDescent="0.5">
      <c r="A606" s="74">
        <v>605</v>
      </c>
      <c r="B606" s="204" t="s">
        <v>385</v>
      </c>
      <c r="C606" s="204"/>
      <c r="D606" s="204"/>
      <c r="E606" s="205"/>
      <c r="F606" s="204"/>
    </row>
    <row r="607" spans="1:6" s="202" customFormat="1" x14ac:dyDescent="0.5">
      <c r="A607" s="65">
        <v>606</v>
      </c>
      <c r="B607" s="65" t="s">
        <v>3</v>
      </c>
      <c r="C607" s="65" t="s">
        <v>4</v>
      </c>
      <c r="D607" s="135" t="s">
        <v>5</v>
      </c>
      <c r="E607" s="26"/>
      <c r="F607" s="65" t="s">
        <v>7</v>
      </c>
    </row>
    <row r="608" spans="1:6" s="202" customFormat="1" x14ac:dyDescent="0.5">
      <c r="A608" s="69">
        <v>607</v>
      </c>
      <c r="B608" s="69" t="s">
        <v>108</v>
      </c>
      <c r="C608" s="69" t="s">
        <v>0</v>
      </c>
      <c r="D608" s="144" t="s">
        <v>0</v>
      </c>
      <c r="E608" s="31"/>
      <c r="F608" s="69" t="s">
        <v>0</v>
      </c>
    </row>
    <row r="609" spans="1:6" s="202" customFormat="1" x14ac:dyDescent="0.5">
      <c r="A609" s="66">
        <v>608</v>
      </c>
      <c r="B609" s="66" t="s">
        <v>290</v>
      </c>
      <c r="C609" s="66" t="s">
        <v>53</v>
      </c>
      <c r="D609" s="139">
        <v>1</v>
      </c>
      <c r="E609" s="28"/>
      <c r="F609" s="140">
        <f>E609*D609</f>
        <v>0</v>
      </c>
    </row>
    <row r="610" spans="1:6" s="202" customFormat="1" ht="28" x14ac:dyDescent="0.5">
      <c r="A610" s="66">
        <v>609</v>
      </c>
      <c r="B610" s="66" t="s">
        <v>291</v>
      </c>
      <c r="C610" s="66" t="s">
        <v>53</v>
      </c>
      <c r="D610" s="139">
        <v>1</v>
      </c>
      <c r="E610" s="28"/>
      <c r="F610" s="140">
        <f>E610*D610</f>
        <v>0</v>
      </c>
    </row>
    <row r="611" spans="1:6" s="202" customFormat="1" x14ac:dyDescent="0.5">
      <c r="A611" s="70">
        <v>610</v>
      </c>
      <c r="B611" s="70" t="s">
        <v>292</v>
      </c>
      <c r="C611" s="70" t="s">
        <v>0</v>
      </c>
      <c r="D611" s="145" t="s">
        <v>0</v>
      </c>
      <c r="E611" s="32"/>
      <c r="F611" s="146">
        <f>SUM(F609:F610)</f>
        <v>0</v>
      </c>
    </row>
    <row r="612" spans="1:6" s="202" customFormat="1" x14ac:dyDescent="0.5">
      <c r="A612" s="69">
        <v>611</v>
      </c>
      <c r="B612" s="69" t="s">
        <v>293</v>
      </c>
      <c r="C612" s="69" t="s">
        <v>0</v>
      </c>
      <c r="D612" s="144" t="s">
        <v>0</v>
      </c>
      <c r="E612" s="31"/>
      <c r="F612" s="147" t="s">
        <v>0</v>
      </c>
    </row>
    <row r="613" spans="1:6" s="202" customFormat="1" x14ac:dyDescent="0.5">
      <c r="A613" s="66">
        <v>612</v>
      </c>
      <c r="B613" s="66" t="s">
        <v>82</v>
      </c>
      <c r="C613" s="66" t="s">
        <v>242</v>
      </c>
      <c r="D613" s="139">
        <v>0.73333333333333339</v>
      </c>
      <c r="E613" s="28"/>
      <c r="F613" s="140">
        <f t="shared" ref="F613:F619" si="29">E613*D613</f>
        <v>0</v>
      </c>
    </row>
    <row r="614" spans="1:6" s="202" customFormat="1" ht="28" x14ac:dyDescent="0.5">
      <c r="A614" s="66">
        <v>613</v>
      </c>
      <c r="B614" s="66" t="s">
        <v>294</v>
      </c>
      <c r="C614" s="66" t="s">
        <v>242</v>
      </c>
      <c r="D614" s="139">
        <v>2.8800000000000003</v>
      </c>
      <c r="E614" s="28"/>
      <c r="F614" s="140">
        <f t="shared" si="29"/>
        <v>0</v>
      </c>
    </row>
    <row r="615" spans="1:6" s="202" customFormat="1" ht="28" x14ac:dyDescent="0.5">
      <c r="A615" s="66">
        <v>614</v>
      </c>
      <c r="B615" s="66" t="s">
        <v>295</v>
      </c>
      <c r="C615" s="66" t="s">
        <v>248</v>
      </c>
      <c r="D615" s="139">
        <v>9.6</v>
      </c>
      <c r="E615" s="28"/>
      <c r="F615" s="140">
        <f t="shared" si="29"/>
        <v>0</v>
      </c>
    </row>
    <row r="616" spans="1:6" s="202" customFormat="1" x14ac:dyDescent="0.5">
      <c r="A616" s="66">
        <v>615</v>
      </c>
      <c r="B616" s="66" t="s">
        <v>296</v>
      </c>
      <c r="C616" s="66" t="s">
        <v>242</v>
      </c>
      <c r="D616" s="139">
        <v>0.77333333333333332</v>
      </c>
      <c r="E616" s="28"/>
      <c r="F616" s="140">
        <f t="shared" si="29"/>
        <v>0</v>
      </c>
    </row>
    <row r="617" spans="1:6" s="202" customFormat="1" x14ac:dyDescent="0.5">
      <c r="A617" s="66">
        <v>616</v>
      </c>
      <c r="B617" s="66" t="s">
        <v>297</v>
      </c>
      <c r="C617" s="66" t="s">
        <v>248</v>
      </c>
      <c r="D617" s="139">
        <v>2.6666666666666665</v>
      </c>
      <c r="E617" s="28"/>
      <c r="F617" s="140">
        <f t="shared" si="29"/>
        <v>0</v>
      </c>
    </row>
    <row r="618" spans="1:6" s="202" customFormat="1" ht="28" x14ac:dyDescent="0.5">
      <c r="A618" s="66">
        <v>617</v>
      </c>
      <c r="B618" s="66" t="s">
        <v>298</v>
      </c>
      <c r="C618" s="66" t="s">
        <v>242</v>
      </c>
      <c r="D618" s="139">
        <v>1.4133333333333333</v>
      </c>
      <c r="E618" s="28"/>
      <c r="F618" s="140">
        <f t="shared" si="29"/>
        <v>0</v>
      </c>
    </row>
    <row r="619" spans="1:6" s="202" customFormat="1" x14ac:dyDescent="0.5">
      <c r="A619" s="66">
        <v>618</v>
      </c>
      <c r="B619" s="66" t="s">
        <v>299</v>
      </c>
      <c r="C619" s="66" t="s">
        <v>242</v>
      </c>
      <c r="D619" s="139">
        <v>0.17333333333333334</v>
      </c>
      <c r="E619" s="28"/>
      <c r="F619" s="140">
        <f t="shared" si="29"/>
        <v>0</v>
      </c>
    </row>
    <row r="620" spans="1:6" s="202" customFormat="1" x14ac:dyDescent="0.5">
      <c r="A620" s="70">
        <v>619</v>
      </c>
      <c r="B620" s="70" t="s">
        <v>300</v>
      </c>
      <c r="C620" s="70" t="s">
        <v>0</v>
      </c>
      <c r="D620" s="145" t="s">
        <v>0</v>
      </c>
      <c r="E620" s="32"/>
      <c r="F620" s="146">
        <f>SUM(F613:F619)</f>
        <v>0</v>
      </c>
    </row>
    <row r="621" spans="1:6" s="202" customFormat="1" x14ac:dyDescent="0.5">
      <c r="A621" s="69">
        <v>620</v>
      </c>
      <c r="B621" s="69" t="s">
        <v>267</v>
      </c>
      <c r="C621" s="69" t="s">
        <v>0</v>
      </c>
      <c r="D621" s="144"/>
      <c r="E621" s="31"/>
      <c r="F621" s="147" t="s">
        <v>0</v>
      </c>
    </row>
    <row r="622" spans="1:6" s="202" customFormat="1" ht="42" x14ac:dyDescent="0.5">
      <c r="A622" s="66">
        <v>621</v>
      </c>
      <c r="B622" s="66" t="s">
        <v>301</v>
      </c>
      <c r="C622" s="66" t="s">
        <v>248</v>
      </c>
      <c r="D622" s="139">
        <f>1.5*12.4</f>
        <v>18.600000000000001</v>
      </c>
      <c r="E622" s="28"/>
      <c r="F622" s="140">
        <f>E622*D622</f>
        <v>0</v>
      </c>
    </row>
    <row r="623" spans="1:6" s="202" customFormat="1" x14ac:dyDescent="0.5">
      <c r="A623" s="66">
        <v>622</v>
      </c>
      <c r="B623" s="66" t="s">
        <v>302</v>
      </c>
      <c r="C623" s="66" t="s">
        <v>248</v>
      </c>
      <c r="D623" s="139">
        <f>1.5*12.4</f>
        <v>18.600000000000001</v>
      </c>
      <c r="E623" s="28"/>
      <c r="F623" s="140">
        <f>E623*D623</f>
        <v>0</v>
      </c>
    </row>
    <row r="624" spans="1:6" s="202" customFormat="1" x14ac:dyDescent="0.5">
      <c r="A624" s="70">
        <v>623</v>
      </c>
      <c r="B624" s="70" t="s">
        <v>303</v>
      </c>
      <c r="C624" s="70" t="s">
        <v>0</v>
      </c>
      <c r="D624" s="145" t="s">
        <v>0</v>
      </c>
      <c r="E624" s="32"/>
      <c r="F624" s="146">
        <f>SUM(F622:F623)</f>
        <v>0</v>
      </c>
    </row>
    <row r="625" spans="1:6" s="202" customFormat="1" x14ac:dyDescent="0.5">
      <c r="A625" s="69">
        <v>624</v>
      </c>
      <c r="B625" s="69" t="s">
        <v>111</v>
      </c>
      <c r="C625" s="69" t="s">
        <v>0</v>
      </c>
      <c r="D625" s="144" t="s">
        <v>0</v>
      </c>
      <c r="E625" s="31"/>
      <c r="F625" s="147" t="s">
        <v>0</v>
      </c>
    </row>
    <row r="626" spans="1:6" s="202" customFormat="1" x14ac:dyDescent="0.5">
      <c r="A626" s="66">
        <v>625</v>
      </c>
      <c r="B626" s="66" t="s">
        <v>304</v>
      </c>
      <c r="C626" s="66" t="s">
        <v>97</v>
      </c>
      <c r="D626" s="139">
        <v>1</v>
      </c>
      <c r="E626" s="28"/>
      <c r="F626" s="140">
        <f t="shared" ref="F626:F635" si="30">E626*D626</f>
        <v>0</v>
      </c>
    </row>
    <row r="627" spans="1:6" s="202" customFormat="1" x14ac:dyDescent="0.5">
      <c r="A627" s="66">
        <v>626</v>
      </c>
      <c r="B627" s="66" t="s">
        <v>305</v>
      </c>
      <c r="C627" s="66" t="s">
        <v>122</v>
      </c>
      <c r="D627" s="139">
        <v>20</v>
      </c>
      <c r="E627" s="28"/>
      <c r="F627" s="140">
        <f t="shared" si="30"/>
        <v>0</v>
      </c>
    </row>
    <row r="628" spans="1:6" s="202" customFormat="1" x14ac:dyDescent="0.5">
      <c r="A628" s="66">
        <v>627</v>
      </c>
      <c r="B628" s="66" t="s">
        <v>306</v>
      </c>
      <c r="C628" s="66" t="s">
        <v>53</v>
      </c>
      <c r="D628" s="139">
        <v>1</v>
      </c>
      <c r="E628" s="28"/>
      <c r="F628" s="140">
        <f t="shared" si="30"/>
        <v>0</v>
      </c>
    </row>
    <row r="629" spans="1:6" s="202" customFormat="1" ht="42" x14ac:dyDescent="0.5">
      <c r="A629" s="66">
        <v>628</v>
      </c>
      <c r="B629" s="66" t="s">
        <v>307</v>
      </c>
      <c r="C629" s="66" t="s">
        <v>120</v>
      </c>
      <c r="D629" s="139">
        <v>4</v>
      </c>
      <c r="E629" s="28"/>
      <c r="F629" s="140">
        <f t="shared" si="30"/>
        <v>0</v>
      </c>
    </row>
    <row r="630" spans="1:6" s="202" customFormat="1" ht="42" x14ac:dyDescent="0.5">
      <c r="A630" s="66">
        <v>629</v>
      </c>
      <c r="B630" s="66" t="s">
        <v>308</v>
      </c>
      <c r="C630" s="66" t="s">
        <v>120</v>
      </c>
      <c r="D630" s="139">
        <v>4</v>
      </c>
      <c r="E630" s="28"/>
      <c r="F630" s="140">
        <f t="shared" si="30"/>
        <v>0</v>
      </c>
    </row>
    <row r="631" spans="1:6" s="202" customFormat="1" ht="42" x14ac:dyDescent="0.5">
      <c r="A631" s="66">
        <v>630</v>
      </c>
      <c r="B631" s="66" t="s">
        <v>309</v>
      </c>
      <c r="C631" s="66" t="s">
        <v>120</v>
      </c>
      <c r="D631" s="139">
        <v>5</v>
      </c>
      <c r="E631" s="28"/>
      <c r="F631" s="140">
        <f t="shared" si="30"/>
        <v>0</v>
      </c>
    </row>
    <row r="632" spans="1:6" s="202" customFormat="1" ht="42" x14ac:dyDescent="0.5">
      <c r="A632" s="66">
        <v>631</v>
      </c>
      <c r="B632" s="66" t="s">
        <v>310</v>
      </c>
      <c r="C632" s="66" t="s">
        <v>120</v>
      </c>
      <c r="D632" s="139">
        <v>4</v>
      </c>
      <c r="E632" s="28"/>
      <c r="F632" s="140">
        <f t="shared" si="30"/>
        <v>0</v>
      </c>
    </row>
    <row r="633" spans="1:6" s="202" customFormat="1" ht="56" x14ac:dyDescent="0.5">
      <c r="A633" s="66">
        <v>632</v>
      </c>
      <c r="B633" s="66" t="s">
        <v>311</v>
      </c>
      <c r="C633" s="66" t="s">
        <v>53</v>
      </c>
      <c r="D633" s="139">
        <v>1</v>
      </c>
      <c r="E633" s="28"/>
      <c r="F633" s="140">
        <f t="shared" si="30"/>
        <v>0</v>
      </c>
    </row>
    <row r="634" spans="1:6" s="202" customFormat="1" x14ac:dyDescent="0.5">
      <c r="A634" s="66">
        <v>633</v>
      </c>
      <c r="B634" s="66" t="s">
        <v>312</v>
      </c>
      <c r="C634" s="66" t="s">
        <v>120</v>
      </c>
      <c r="D634" s="139">
        <v>4</v>
      </c>
      <c r="E634" s="28"/>
      <c r="F634" s="140">
        <f t="shared" si="30"/>
        <v>0</v>
      </c>
    </row>
    <row r="635" spans="1:6" s="202" customFormat="1" x14ac:dyDescent="0.5">
      <c r="A635" s="66">
        <v>634</v>
      </c>
      <c r="B635" s="66" t="s">
        <v>313</v>
      </c>
      <c r="C635" s="66" t="s">
        <v>53</v>
      </c>
      <c r="D635" s="139">
        <v>1</v>
      </c>
      <c r="E635" s="28"/>
      <c r="F635" s="140">
        <f t="shared" si="30"/>
        <v>0</v>
      </c>
    </row>
    <row r="636" spans="1:6" s="202" customFormat="1" x14ac:dyDescent="0.5">
      <c r="A636" s="70">
        <v>635</v>
      </c>
      <c r="B636" s="70" t="s">
        <v>314</v>
      </c>
      <c r="C636" s="70" t="s">
        <v>0</v>
      </c>
      <c r="D636" s="145" t="s">
        <v>0</v>
      </c>
      <c r="E636" s="32"/>
      <c r="F636" s="146">
        <f>SUM(F626:F635)</f>
        <v>0</v>
      </c>
    </row>
    <row r="637" spans="1:6" s="202" customFormat="1" x14ac:dyDescent="0.5">
      <c r="A637" s="84">
        <v>636</v>
      </c>
      <c r="B637" s="84" t="s">
        <v>315</v>
      </c>
      <c r="C637" s="84" t="s">
        <v>0</v>
      </c>
      <c r="D637" s="174" t="s">
        <v>0</v>
      </c>
      <c r="E637" s="40"/>
      <c r="F637" s="84" t="s">
        <v>0</v>
      </c>
    </row>
    <row r="638" spans="1:6" s="202" customFormat="1" x14ac:dyDescent="0.5">
      <c r="A638" s="66">
        <v>637</v>
      </c>
      <c r="B638" s="66" t="s">
        <v>270</v>
      </c>
      <c r="C638" s="66" t="s">
        <v>15</v>
      </c>
      <c r="D638" s="139">
        <v>1</v>
      </c>
      <c r="E638" s="28"/>
      <c r="F638" s="140">
        <f>E638*D638</f>
        <v>0</v>
      </c>
    </row>
    <row r="639" spans="1:6" s="202" customFormat="1" ht="28" x14ac:dyDescent="0.5">
      <c r="A639" s="66">
        <v>638</v>
      </c>
      <c r="B639" s="66" t="s">
        <v>271</v>
      </c>
      <c r="C639" s="66" t="s">
        <v>15</v>
      </c>
      <c r="D639" s="139">
        <v>1</v>
      </c>
      <c r="E639" s="28"/>
      <c r="F639" s="140">
        <f>E639*D639</f>
        <v>0</v>
      </c>
    </row>
    <row r="640" spans="1:6" s="202" customFormat="1" x14ac:dyDescent="0.5">
      <c r="A640" s="66">
        <v>639</v>
      </c>
      <c r="B640" s="66" t="s">
        <v>272</v>
      </c>
      <c r="C640" s="66" t="s">
        <v>15</v>
      </c>
      <c r="D640" s="139">
        <v>0.9</v>
      </c>
      <c r="E640" s="28"/>
      <c r="F640" s="140">
        <f>E640*D640</f>
        <v>0</v>
      </c>
    </row>
    <row r="641" spans="1:6" s="202" customFormat="1" x14ac:dyDescent="0.5">
      <c r="A641" s="66">
        <v>640</v>
      </c>
      <c r="B641" s="66" t="s">
        <v>273</v>
      </c>
      <c r="C641" s="66" t="s">
        <v>15</v>
      </c>
      <c r="D641" s="139">
        <v>0.2</v>
      </c>
      <c r="E641" s="28"/>
      <c r="F641" s="140">
        <f>E641*D641</f>
        <v>0</v>
      </c>
    </row>
    <row r="642" spans="1:6" s="202" customFormat="1" ht="28" x14ac:dyDescent="0.5">
      <c r="A642" s="66">
        <v>641</v>
      </c>
      <c r="B642" s="66" t="s">
        <v>274</v>
      </c>
      <c r="C642" s="66" t="s">
        <v>97</v>
      </c>
      <c r="D642" s="139">
        <v>1</v>
      </c>
      <c r="E642" s="28"/>
      <c r="F642" s="140">
        <f>E642*D642</f>
        <v>0</v>
      </c>
    </row>
    <row r="643" spans="1:6" s="202" customFormat="1" x14ac:dyDescent="0.5">
      <c r="A643" s="70">
        <v>642</v>
      </c>
      <c r="B643" s="70" t="s">
        <v>316</v>
      </c>
      <c r="C643" s="70" t="s">
        <v>0</v>
      </c>
      <c r="D643" s="145" t="s">
        <v>0</v>
      </c>
      <c r="E643" s="32"/>
      <c r="F643" s="146">
        <f>SUM(F638:F642)</f>
        <v>0</v>
      </c>
    </row>
    <row r="644" spans="1:6" s="202" customFormat="1" x14ac:dyDescent="0.5">
      <c r="A644" s="47">
        <v>643</v>
      </c>
      <c r="B644" s="47" t="s">
        <v>386</v>
      </c>
      <c r="C644" s="47" t="s">
        <v>0</v>
      </c>
      <c r="D644" s="176" t="s">
        <v>0</v>
      </c>
      <c r="E644" s="9"/>
      <c r="F644" s="177">
        <f>F643+F636+F624+F620+F611</f>
        <v>0</v>
      </c>
    </row>
    <row r="645" spans="1:6" s="202" customFormat="1" x14ac:dyDescent="0.5">
      <c r="A645" s="87">
        <v>644</v>
      </c>
      <c r="B645" s="87" t="s">
        <v>387</v>
      </c>
      <c r="C645" s="183"/>
      <c r="D645" s="184">
        <v>1</v>
      </c>
      <c r="E645" s="44"/>
      <c r="F645" s="185">
        <f>F644*D645</f>
        <v>0</v>
      </c>
    </row>
    <row r="646" spans="1:6" s="202" customFormat="1" x14ac:dyDescent="0.5">
      <c r="A646" s="87">
        <v>645</v>
      </c>
      <c r="B646" s="87" t="s">
        <v>128</v>
      </c>
      <c r="C646" s="183"/>
      <c r="D646" s="184"/>
      <c r="E646" s="44"/>
      <c r="F646" s="185">
        <f>F645*18/100</f>
        <v>0</v>
      </c>
    </row>
    <row r="647" spans="1:6" s="202" customFormat="1" x14ac:dyDescent="0.5">
      <c r="A647" s="87">
        <v>646</v>
      </c>
      <c r="B647" s="87" t="s">
        <v>388</v>
      </c>
      <c r="C647" s="183"/>
      <c r="D647" s="184"/>
      <c r="E647" s="44"/>
      <c r="F647" s="185">
        <f>F645+F646</f>
        <v>0</v>
      </c>
    </row>
    <row r="648" spans="1:6" customFormat="1" ht="24" customHeight="1" x14ac:dyDescent="0.35">
      <c r="A648" s="85">
        <v>647</v>
      </c>
      <c r="B648" s="85" t="s">
        <v>389</v>
      </c>
      <c r="C648" s="78"/>
      <c r="D648" s="165"/>
      <c r="E648" s="37"/>
      <c r="F648" s="78">
        <f>F647+F605+F595+F532+F515</f>
        <v>0</v>
      </c>
    </row>
    <row r="649" spans="1:6" ht="26" customHeight="1" x14ac:dyDescent="0.5">
      <c r="A649" s="85">
        <v>648</v>
      </c>
      <c r="B649" s="85" t="s">
        <v>390</v>
      </c>
      <c r="C649" s="85"/>
      <c r="D649" s="188"/>
      <c r="E649" s="41"/>
      <c r="F649" s="85"/>
    </row>
    <row r="650" spans="1:6" s="202" customFormat="1" x14ac:dyDescent="0.5">
      <c r="A650" s="65">
        <v>649</v>
      </c>
      <c r="B650" s="65" t="s">
        <v>3</v>
      </c>
      <c r="C650" s="65" t="s">
        <v>4</v>
      </c>
      <c r="D650" s="135" t="s">
        <v>5</v>
      </c>
      <c r="E650" s="26"/>
      <c r="F650" s="65" t="s">
        <v>7</v>
      </c>
    </row>
    <row r="651" spans="1:6" s="202" customFormat="1" x14ac:dyDescent="0.5">
      <c r="A651" s="69">
        <v>650</v>
      </c>
      <c r="B651" s="69" t="s">
        <v>108</v>
      </c>
      <c r="C651" s="69" t="s">
        <v>0</v>
      </c>
      <c r="D651" s="144" t="s">
        <v>0</v>
      </c>
      <c r="E651" s="31"/>
      <c r="F651" s="69" t="s">
        <v>0</v>
      </c>
    </row>
    <row r="652" spans="1:6" s="202" customFormat="1" x14ac:dyDescent="0.5">
      <c r="A652" s="66">
        <v>651</v>
      </c>
      <c r="B652" s="66" t="s">
        <v>290</v>
      </c>
      <c r="C652" s="66" t="s">
        <v>53</v>
      </c>
      <c r="D652" s="139">
        <v>1</v>
      </c>
      <c r="E652" s="28"/>
      <c r="F652" s="140">
        <f>E652*D652</f>
        <v>0</v>
      </c>
    </row>
    <row r="653" spans="1:6" s="202" customFormat="1" ht="28" x14ac:dyDescent="0.5">
      <c r="A653" s="66">
        <v>652</v>
      </c>
      <c r="B653" s="66" t="s">
        <v>291</v>
      </c>
      <c r="C653" s="66" t="s">
        <v>53</v>
      </c>
      <c r="D653" s="139">
        <v>1</v>
      </c>
      <c r="E653" s="28"/>
      <c r="F653" s="140">
        <f>E653*D653</f>
        <v>0</v>
      </c>
    </row>
    <row r="654" spans="1:6" s="202" customFormat="1" ht="28" x14ac:dyDescent="0.5">
      <c r="A654" s="66">
        <v>653</v>
      </c>
      <c r="B654" s="66" t="s">
        <v>359</v>
      </c>
      <c r="C654" s="66" t="s">
        <v>360</v>
      </c>
      <c r="D654" s="139">
        <v>1.8</v>
      </c>
      <c r="E654" s="28"/>
      <c r="F654" s="140">
        <f>E654*D654</f>
        <v>0</v>
      </c>
    </row>
    <row r="655" spans="1:6" s="202" customFormat="1" x14ac:dyDescent="0.5">
      <c r="A655" s="70">
        <v>654</v>
      </c>
      <c r="B655" s="70" t="s">
        <v>361</v>
      </c>
      <c r="C655" s="70" t="s">
        <v>0</v>
      </c>
      <c r="D655" s="145" t="s">
        <v>0</v>
      </c>
      <c r="E655" s="32"/>
      <c r="F655" s="146">
        <f>SUM(F652:F654)</f>
        <v>0</v>
      </c>
    </row>
    <row r="656" spans="1:6" s="202" customFormat="1" x14ac:dyDescent="0.5">
      <c r="A656" s="69">
        <v>655</v>
      </c>
      <c r="B656" s="69" t="s">
        <v>293</v>
      </c>
      <c r="C656" s="69" t="s">
        <v>0</v>
      </c>
      <c r="D656" s="144" t="s">
        <v>0</v>
      </c>
      <c r="E656" s="31"/>
      <c r="F656" s="147" t="s">
        <v>0</v>
      </c>
    </row>
    <row r="657" spans="1:6" s="202" customFormat="1" x14ac:dyDescent="0.5">
      <c r="A657" s="66">
        <v>656</v>
      </c>
      <c r="B657" s="66" t="s">
        <v>82</v>
      </c>
      <c r="C657" s="66" t="s">
        <v>242</v>
      </c>
      <c r="D657" s="139">
        <v>0.73333333333333339</v>
      </c>
      <c r="E657" s="28"/>
      <c r="F657" s="140">
        <f t="shared" ref="F657:F665" si="31">E657*D657</f>
        <v>0</v>
      </c>
    </row>
    <row r="658" spans="1:6" s="202" customFormat="1" ht="28" x14ac:dyDescent="0.5">
      <c r="A658" s="66">
        <v>657</v>
      </c>
      <c r="B658" s="66" t="s">
        <v>294</v>
      </c>
      <c r="C658" s="66" t="s">
        <v>242</v>
      </c>
      <c r="D658" s="139">
        <v>2.8800000000000003</v>
      </c>
      <c r="E658" s="28"/>
      <c r="F658" s="140">
        <f t="shared" si="31"/>
        <v>0</v>
      </c>
    </row>
    <row r="659" spans="1:6" s="202" customFormat="1" ht="28" x14ac:dyDescent="0.5">
      <c r="A659" s="66">
        <v>658</v>
      </c>
      <c r="B659" s="66" t="s">
        <v>295</v>
      </c>
      <c r="C659" s="66" t="s">
        <v>248</v>
      </c>
      <c r="D659" s="139">
        <v>9.6</v>
      </c>
      <c r="E659" s="28"/>
      <c r="F659" s="140">
        <f t="shared" si="31"/>
        <v>0</v>
      </c>
    </row>
    <row r="660" spans="1:6" s="202" customFormat="1" x14ac:dyDescent="0.5">
      <c r="A660" s="66">
        <v>659</v>
      </c>
      <c r="B660" s="66" t="s">
        <v>296</v>
      </c>
      <c r="C660" s="66" t="s">
        <v>242</v>
      </c>
      <c r="D660" s="139">
        <v>0.77333333333333332</v>
      </c>
      <c r="E660" s="28"/>
      <c r="F660" s="140">
        <f t="shared" si="31"/>
        <v>0</v>
      </c>
    </row>
    <row r="661" spans="1:6" s="202" customFormat="1" x14ac:dyDescent="0.5">
      <c r="A661" s="66">
        <v>660</v>
      </c>
      <c r="B661" s="66" t="s">
        <v>297</v>
      </c>
      <c r="C661" s="66" t="s">
        <v>248</v>
      </c>
      <c r="D661" s="139">
        <v>2.6666666666666665</v>
      </c>
      <c r="E661" s="28"/>
      <c r="F661" s="140">
        <f t="shared" si="31"/>
        <v>0</v>
      </c>
    </row>
    <row r="662" spans="1:6" s="202" customFormat="1" ht="28" x14ac:dyDescent="0.5">
      <c r="A662" s="66">
        <v>661</v>
      </c>
      <c r="B662" s="66" t="s">
        <v>298</v>
      </c>
      <c r="C662" s="66" t="s">
        <v>242</v>
      </c>
      <c r="D662" s="139">
        <v>1.4133333333333333</v>
      </c>
      <c r="E662" s="28"/>
      <c r="F662" s="140">
        <f t="shared" si="31"/>
        <v>0</v>
      </c>
    </row>
    <row r="663" spans="1:6" s="202" customFormat="1" x14ac:dyDescent="0.5">
      <c r="A663" s="66">
        <v>662</v>
      </c>
      <c r="B663" s="66" t="s">
        <v>299</v>
      </c>
      <c r="C663" s="66" t="s">
        <v>242</v>
      </c>
      <c r="D663" s="139">
        <v>0.17333333333333334</v>
      </c>
      <c r="E663" s="28"/>
      <c r="F663" s="140">
        <f t="shared" si="31"/>
        <v>0</v>
      </c>
    </row>
    <row r="664" spans="1:6" s="202" customFormat="1" ht="28" x14ac:dyDescent="0.5">
      <c r="A664" s="66">
        <v>663</v>
      </c>
      <c r="B664" s="66" t="s">
        <v>362</v>
      </c>
      <c r="C664" s="66" t="s">
        <v>53</v>
      </c>
      <c r="D664" s="139">
        <v>1</v>
      </c>
      <c r="E664" s="28"/>
      <c r="F664" s="140">
        <f t="shared" si="31"/>
        <v>0</v>
      </c>
    </row>
    <row r="665" spans="1:6" s="202" customFormat="1" ht="28" x14ac:dyDescent="0.5">
      <c r="A665" s="66">
        <v>664</v>
      </c>
      <c r="B665" s="66" t="s">
        <v>363</v>
      </c>
      <c r="C665" s="66" t="s">
        <v>53</v>
      </c>
      <c r="D665" s="139">
        <v>1</v>
      </c>
      <c r="E665" s="28"/>
      <c r="F665" s="140">
        <f t="shared" si="31"/>
        <v>0</v>
      </c>
    </row>
    <row r="666" spans="1:6" s="202" customFormat="1" x14ac:dyDescent="0.5">
      <c r="A666" s="70">
        <v>665</v>
      </c>
      <c r="B666" s="70" t="s">
        <v>110</v>
      </c>
      <c r="C666" s="70" t="s">
        <v>0</v>
      </c>
      <c r="D666" s="145" t="s">
        <v>0</v>
      </c>
      <c r="E666" s="32"/>
      <c r="F666" s="146">
        <f>SUM(F657:F665)</f>
        <v>0</v>
      </c>
    </row>
    <row r="667" spans="1:6" s="202" customFormat="1" x14ac:dyDescent="0.5">
      <c r="A667" s="69">
        <v>666</v>
      </c>
      <c r="B667" s="69" t="s">
        <v>267</v>
      </c>
      <c r="C667" s="69" t="s">
        <v>0</v>
      </c>
      <c r="D667" s="144"/>
      <c r="E667" s="31"/>
      <c r="F667" s="147" t="s">
        <v>0</v>
      </c>
    </row>
    <row r="668" spans="1:6" s="202" customFormat="1" ht="42" x14ac:dyDescent="0.5">
      <c r="A668" s="66">
        <v>667</v>
      </c>
      <c r="B668" s="66" t="s">
        <v>301</v>
      </c>
      <c r="C668" s="66" t="s">
        <v>248</v>
      </c>
      <c r="D668" s="139">
        <v>12.4</v>
      </c>
      <c r="E668" s="28"/>
      <c r="F668" s="140">
        <f>E668*D668</f>
        <v>0</v>
      </c>
    </row>
    <row r="669" spans="1:6" s="202" customFormat="1" x14ac:dyDescent="0.5">
      <c r="A669" s="66">
        <v>668</v>
      </c>
      <c r="B669" s="66" t="s">
        <v>302</v>
      </c>
      <c r="C669" s="66" t="s">
        <v>248</v>
      </c>
      <c r="D669" s="139">
        <v>12.4</v>
      </c>
      <c r="E669" s="28"/>
      <c r="F669" s="140">
        <f>E669*D669</f>
        <v>0</v>
      </c>
    </row>
    <row r="670" spans="1:6" s="202" customFormat="1" x14ac:dyDescent="0.5">
      <c r="A670" s="70">
        <v>669</v>
      </c>
      <c r="B670" s="70" t="s">
        <v>110</v>
      </c>
      <c r="C670" s="70" t="s">
        <v>0</v>
      </c>
      <c r="D670" s="145" t="s">
        <v>0</v>
      </c>
      <c r="E670" s="32"/>
      <c r="F670" s="146">
        <f>SUM(F668:F669)</f>
        <v>0</v>
      </c>
    </row>
    <row r="671" spans="1:6" s="202" customFormat="1" x14ac:dyDescent="0.5">
      <c r="A671" s="69">
        <v>670</v>
      </c>
      <c r="B671" s="69" t="s">
        <v>111</v>
      </c>
      <c r="C671" s="69" t="s">
        <v>0</v>
      </c>
      <c r="D671" s="144" t="s">
        <v>0</v>
      </c>
      <c r="E671" s="31"/>
      <c r="F671" s="147" t="s">
        <v>0</v>
      </c>
    </row>
    <row r="672" spans="1:6" s="202" customFormat="1" x14ac:dyDescent="0.5">
      <c r="A672" s="66">
        <v>671</v>
      </c>
      <c r="B672" s="66" t="s">
        <v>364</v>
      </c>
      <c r="C672" s="66" t="s">
        <v>97</v>
      </c>
      <c r="D672" s="139">
        <v>1</v>
      </c>
      <c r="E672" s="28"/>
      <c r="F672" s="140">
        <f t="shared" ref="F672:F683" si="32">E672*D672</f>
        <v>0</v>
      </c>
    </row>
    <row r="673" spans="1:6" s="202" customFormat="1" x14ac:dyDescent="0.5">
      <c r="A673" s="66">
        <v>672</v>
      </c>
      <c r="B673" s="66" t="s">
        <v>305</v>
      </c>
      <c r="C673" s="66" t="s">
        <v>122</v>
      </c>
      <c r="D673" s="139">
        <v>20</v>
      </c>
      <c r="E673" s="28"/>
      <c r="F673" s="140">
        <f t="shared" si="32"/>
        <v>0</v>
      </c>
    </row>
    <row r="674" spans="1:6" s="202" customFormat="1" ht="56" x14ac:dyDescent="0.5">
      <c r="A674" s="66">
        <v>673</v>
      </c>
      <c r="B674" s="66" t="s">
        <v>365</v>
      </c>
      <c r="C674" s="66" t="s">
        <v>97</v>
      </c>
      <c r="D674" s="139">
        <v>1</v>
      </c>
      <c r="E674" s="28"/>
      <c r="F674" s="140">
        <f t="shared" si="32"/>
        <v>0</v>
      </c>
    </row>
    <row r="675" spans="1:6" s="202" customFormat="1" ht="28" x14ac:dyDescent="0.5">
      <c r="A675" s="66">
        <v>674</v>
      </c>
      <c r="B675" s="66" t="s">
        <v>113</v>
      </c>
      <c r="C675" s="66" t="s">
        <v>366</v>
      </c>
      <c r="D675" s="139">
        <v>4</v>
      </c>
      <c r="E675" s="28"/>
      <c r="F675" s="140">
        <f t="shared" si="32"/>
        <v>0</v>
      </c>
    </row>
    <row r="676" spans="1:6" s="202" customFormat="1" ht="42" x14ac:dyDescent="0.5">
      <c r="A676" s="66">
        <v>675</v>
      </c>
      <c r="B676" s="66" t="s">
        <v>367</v>
      </c>
      <c r="C676" s="66" t="s">
        <v>120</v>
      </c>
      <c r="D676" s="139">
        <v>3</v>
      </c>
      <c r="E676" s="28"/>
      <c r="F676" s="140">
        <f t="shared" si="32"/>
        <v>0</v>
      </c>
    </row>
    <row r="677" spans="1:6" s="202" customFormat="1" ht="42" x14ac:dyDescent="0.5">
      <c r="A677" s="66">
        <v>676</v>
      </c>
      <c r="B677" s="66" t="s">
        <v>368</v>
      </c>
      <c r="C677" s="66" t="s">
        <v>120</v>
      </c>
      <c r="D677" s="139">
        <v>1</v>
      </c>
      <c r="E677" s="28"/>
      <c r="F677" s="140">
        <f t="shared" si="32"/>
        <v>0</v>
      </c>
    </row>
    <row r="678" spans="1:6" s="202" customFormat="1" ht="42" x14ac:dyDescent="0.5">
      <c r="A678" s="66">
        <v>677</v>
      </c>
      <c r="B678" s="66" t="s">
        <v>308</v>
      </c>
      <c r="C678" s="66" t="s">
        <v>120</v>
      </c>
      <c r="D678" s="139">
        <v>4</v>
      </c>
      <c r="E678" s="28"/>
      <c r="F678" s="140">
        <f t="shared" si="32"/>
        <v>0</v>
      </c>
    </row>
    <row r="679" spans="1:6" s="202" customFormat="1" ht="42" x14ac:dyDescent="0.5">
      <c r="A679" s="66">
        <v>678</v>
      </c>
      <c r="B679" s="66" t="s">
        <v>309</v>
      </c>
      <c r="C679" s="66" t="s">
        <v>120</v>
      </c>
      <c r="D679" s="139">
        <v>5</v>
      </c>
      <c r="E679" s="28"/>
      <c r="F679" s="140">
        <f t="shared" si="32"/>
        <v>0</v>
      </c>
    </row>
    <row r="680" spans="1:6" s="202" customFormat="1" ht="42" x14ac:dyDescent="0.5">
      <c r="A680" s="66">
        <v>679</v>
      </c>
      <c r="B680" s="66" t="s">
        <v>310</v>
      </c>
      <c r="C680" s="66" t="s">
        <v>120</v>
      </c>
      <c r="D680" s="139">
        <v>4</v>
      </c>
      <c r="E680" s="28"/>
      <c r="F680" s="140">
        <f t="shared" si="32"/>
        <v>0</v>
      </c>
    </row>
    <row r="681" spans="1:6" s="202" customFormat="1" ht="56" x14ac:dyDescent="0.5">
      <c r="A681" s="66">
        <v>680</v>
      </c>
      <c r="B681" s="66" t="s">
        <v>311</v>
      </c>
      <c r="C681" s="66" t="s">
        <v>53</v>
      </c>
      <c r="D681" s="139">
        <v>1</v>
      </c>
      <c r="E681" s="28"/>
      <c r="F681" s="140">
        <f t="shared" si="32"/>
        <v>0</v>
      </c>
    </row>
    <row r="682" spans="1:6" s="202" customFormat="1" x14ac:dyDescent="0.5">
      <c r="A682" s="66">
        <v>681</v>
      </c>
      <c r="B682" s="66" t="s">
        <v>312</v>
      </c>
      <c r="C682" s="66" t="s">
        <v>120</v>
      </c>
      <c r="D682" s="139">
        <v>4</v>
      </c>
      <c r="E682" s="28"/>
      <c r="F682" s="140">
        <f t="shared" si="32"/>
        <v>0</v>
      </c>
    </row>
    <row r="683" spans="1:6" s="202" customFormat="1" x14ac:dyDescent="0.5">
      <c r="A683" s="66">
        <v>682</v>
      </c>
      <c r="B683" s="66" t="s">
        <v>313</v>
      </c>
      <c r="C683" s="66" t="s">
        <v>53</v>
      </c>
      <c r="D683" s="139">
        <v>1</v>
      </c>
      <c r="E683" s="28"/>
      <c r="F683" s="140">
        <f t="shared" si="32"/>
        <v>0</v>
      </c>
    </row>
    <row r="684" spans="1:6" s="202" customFormat="1" x14ac:dyDescent="0.5">
      <c r="A684" s="70">
        <v>683</v>
      </c>
      <c r="B684" s="70" t="s">
        <v>110</v>
      </c>
      <c r="C684" s="70" t="s">
        <v>0</v>
      </c>
      <c r="D684" s="145" t="s">
        <v>0</v>
      </c>
      <c r="E684" s="32"/>
      <c r="F684" s="146">
        <f>SUM(F672:F683)</f>
        <v>0</v>
      </c>
    </row>
    <row r="685" spans="1:6" s="202" customFormat="1" x14ac:dyDescent="0.5">
      <c r="A685" s="84">
        <v>684</v>
      </c>
      <c r="B685" s="84" t="s">
        <v>315</v>
      </c>
      <c r="C685" s="84" t="s">
        <v>0</v>
      </c>
      <c r="D685" s="174" t="s">
        <v>0</v>
      </c>
      <c r="E685" s="40"/>
      <c r="F685" s="84" t="s">
        <v>0</v>
      </c>
    </row>
    <row r="686" spans="1:6" s="202" customFormat="1" x14ac:dyDescent="0.5">
      <c r="A686" s="66">
        <v>685</v>
      </c>
      <c r="B686" s="66" t="s">
        <v>270</v>
      </c>
      <c r="C686" s="66" t="s">
        <v>15</v>
      </c>
      <c r="D686" s="139">
        <v>1</v>
      </c>
      <c r="E686" s="28"/>
      <c r="F686" s="140">
        <f>E686*D686</f>
        <v>0</v>
      </c>
    </row>
    <row r="687" spans="1:6" s="202" customFormat="1" ht="28" x14ac:dyDescent="0.5">
      <c r="A687" s="66">
        <v>686</v>
      </c>
      <c r="B687" s="66" t="s">
        <v>271</v>
      </c>
      <c r="C687" s="66" t="s">
        <v>15</v>
      </c>
      <c r="D687" s="139">
        <v>1</v>
      </c>
      <c r="E687" s="28"/>
      <c r="F687" s="140">
        <f>E687*D687</f>
        <v>0</v>
      </c>
    </row>
    <row r="688" spans="1:6" s="202" customFormat="1" x14ac:dyDescent="0.5">
      <c r="A688" s="66">
        <v>687</v>
      </c>
      <c r="B688" s="66" t="s">
        <v>272</v>
      </c>
      <c r="C688" s="66" t="s">
        <v>15</v>
      </c>
      <c r="D688" s="139">
        <v>0.9</v>
      </c>
      <c r="E688" s="28"/>
      <c r="F688" s="140">
        <f>E688*D688</f>
        <v>0</v>
      </c>
    </row>
    <row r="689" spans="1:6" s="202" customFormat="1" x14ac:dyDescent="0.5">
      <c r="A689" s="66">
        <v>688</v>
      </c>
      <c r="B689" s="66" t="s">
        <v>273</v>
      </c>
      <c r="C689" s="66" t="s">
        <v>15</v>
      </c>
      <c r="D689" s="139">
        <v>0.2</v>
      </c>
      <c r="E689" s="28"/>
      <c r="F689" s="140">
        <f>E689*D689</f>
        <v>0</v>
      </c>
    </row>
    <row r="690" spans="1:6" s="202" customFormat="1" ht="28" x14ac:dyDescent="0.5">
      <c r="A690" s="66">
        <v>689</v>
      </c>
      <c r="B690" s="66" t="s">
        <v>274</v>
      </c>
      <c r="C690" s="66" t="s">
        <v>97</v>
      </c>
      <c r="D690" s="139">
        <v>1</v>
      </c>
      <c r="E690" s="28"/>
      <c r="F690" s="140">
        <f>E690*D690</f>
        <v>0</v>
      </c>
    </row>
    <row r="691" spans="1:6" s="202" customFormat="1" x14ac:dyDescent="0.5">
      <c r="A691" s="70">
        <v>690</v>
      </c>
      <c r="B691" s="70" t="s">
        <v>110</v>
      </c>
      <c r="C691" s="70" t="s">
        <v>0</v>
      </c>
      <c r="D691" s="145" t="s">
        <v>0</v>
      </c>
      <c r="E691" s="32"/>
      <c r="F691" s="146">
        <f>SUM(F686:F690)</f>
        <v>0</v>
      </c>
    </row>
    <row r="692" spans="1:6" s="202" customFormat="1" x14ac:dyDescent="0.5">
      <c r="A692" s="69">
        <v>691</v>
      </c>
      <c r="B692" s="69" t="s">
        <v>369</v>
      </c>
      <c r="C692" s="69" t="s">
        <v>0</v>
      </c>
      <c r="D692" s="144" t="s">
        <v>0</v>
      </c>
      <c r="E692" s="31"/>
      <c r="F692" s="147" t="s">
        <v>0</v>
      </c>
    </row>
    <row r="693" spans="1:6" s="202" customFormat="1" x14ac:dyDescent="0.5">
      <c r="A693" s="66">
        <v>692</v>
      </c>
      <c r="B693" s="66" t="s">
        <v>370</v>
      </c>
      <c r="C693" s="66" t="s">
        <v>122</v>
      </c>
      <c r="D693" s="139">
        <v>9.4</v>
      </c>
      <c r="E693" s="28"/>
      <c r="F693" s="140">
        <f>E693*D693</f>
        <v>0</v>
      </c>
    </row>
    <row r="694" spans="1:6" s="202" customFormat="1" ht="28" x14ac:dyDescent="0.5">
      <c r="A694" s="66">
        <v>693</v>
      </c>
      <c r="B694" s="66" t="s">
        <v>371</v>
      </c>
      <c r="C694" s="66" t="s">
        <v>44</v>
      </c>
      <c r="D694" s="139">
        <v>2.2400000000000002</v>
      </c>
      <c r="E694" s="28"/>
      <c r="F694" s="140">
        <f>E694*D694</f>
        <v>0</v>
      </c>
    </row>
    <row r="695" spans="1:6" s="202" customFormat="1" x14ac:dyDescent="0.5">
      <c r="A695" s="70">
        <v>694</v>
      </c>
      <c r="B695" s="70" t="s">
        <v>110</v>
      </c>
      <c r="C695" s="70" t="s">
        <v>0</v>
      </c>
      <c r="D695" s="145" t="s">
        <v>0</v>
      </c>
      <c r="E695" s="32"/>
      <c r="F695" s="146">
        <f>SUM(F693:F694)</f>
        <v>0</v>
      </c>
    </row>
    <row r="696" spans="1:6" s="202" customFormat="1" x14ac:dyDescent="0.5">
      <c r="A696" s="47">
        <v>695</v>
      </c>
      <c r="B696" s="47" t="s">
        <v>372</v>
      </c>
      <c r="C696" s="47" t="s">
        <v>0</v>
      </c>
      <c r="D696" s="176" t="s">
        <v>0</v>
      </c>
      <c r="E696" s="9"/>
      <c r="F696" s="177">
        <f>F695+F691+F684+F670+F666+F655</f>
        <v>0</v>
      </c>
    </row>
    <row r="697" spans="1:6" s="202" customFormat="1" x14ac:dyDescent="0.5">
      <c r="A697" s="71">
        <v>696</v>
      </c>
      <c r="B697" s="71" t="s">
        <v>114</v>
      </c>
      <c r="C697" s="71" t="s">
        <v>0</v>
      </c>
      <c r="D697" s="148" t="s">
        <v>0</v>
      </c>
      <c r="E697" s="33"/>
      <c r="F697" s="149" t="s">
        <v>0</v>
      </c>
    </row>
    <row r="698" spans="1:6" s="202" customFormat="1" x14ac:dyDescent="0.5">
      <c r="A698" s="72">
        <v>697</v>
      </c>
      <c r="B698" s="72" t="s">
        <v>373</v>
      </c>
      <c r="C698" s="72" t="s">
        <v>0</v>
      </c>
      <c r="D698" s="150" t="s">
        <v>0</v>
      </c>
      <c r="E698" s="34"/>
      <c r="F698" s="151" t="s">
        <v>0</v>
      </c>
    </row>
    <row r="699" spans="1:6" s="202" customFormat="1" x14ac:dyDescent="0.5">
      <c r="A699" s="66">
        <v>698</v>
      </c>
      <c r="B699" s="66" t="s">
        <v>116</v>
      </c>
      <c r="C699" s="66" t="s">
        <v>117</v>
      </c>
      <c r="D699" s="139">
        <v>0.42</v>
      </c>
      <c r="E699" s="28"/>
      <c r="F699" s="140">
        <f t="shared" ref="F699:F705" si="33">E699*D699</f>
        <v>0</v>
      </c>
    </row>
    <row r="700" spans="1:6" s="202" customFormat="1" x14ac:dyDescent="0.5">
      <c r="A700" s="66">
        <v>699</v>
      </c>
      <c r="B700" s="66" t="s">
        <v>118</v>
      </c>
      <c r="C700" s="66" t="s">
        <v>117</v>
      </c>
      <c r="D700" s="139">
        <v>1</v>
      </c>
      <c r="E700" s="28"/>
      <c r="F700" s="140">
        <f t="shared" si="33"/>
        <v>0</v>
      </c>
    </row>
    <row r="701" spans="1:6" s="202" customFormat="1" x14ac:dyDescent="0.5">
      <c r="A701" s="66">
        <v>700</v>
      </c>
      <c r="B701" s="66" t="s">
        <v>119</v>
      </c>
      <c r="C701" s="66" t="s">
        <v>120</v>
      </c>
      <c r="D701" s="139">
        <v>1</v>
      </c>
      <c r="E701" s="28"/>
      <c r="F701" s="140">
        <f t="shared" si="33"/>
        <v>0</v>
      </c>
    </row>
    <row r="702" spans="1:6" s="202" customFormat="1" x14ac:dyDescent="0.5">
      <c r="A702" s="66">
        <v>701</v>
      </c>
      <c r="B702" s="66" t="s">
        <v>121</v>
      </c>
      <c r="C702" s="66" t="s">
        <v>122</v>
      </c>
      <c r="D702" s="139">
        <v>20.6</v>
      </c>
      <c r="E702" s="28"/>
      <c r="F702" s="140">
        <f t="shared" si="33"/>
        <v>0</v>
      </c>
    </row>
    <row r="703" spans="1:6" s="202" customFormat="1" x14ac:dyDescent="0.5">
      <c r="A703" s="66">
        <v>702</v>
      </c>
      <c r="B703" s="66" t="s">
        <v>123</v>
      </c>
      <c r="C703" s="66" t="s">
        <v>122</v>
      </c>
      <c r="D703" s="139">
        <v>31.8</v>
      </c>
      <c r="E703" s="28"/>
      <c r="F703" s="140">
        <f t="shared" si="33"/>
        <v>0</v>
      </c>
    </row>
    <row r="704" spans="1:6" s="202" customFormat="1" x14ac:dyDescent="0.5">
      <c r="A704" s="66">
        <v>703</v>
      </c>
      <c r="B704" s="66" t="s">
        <v>124</v>
      </c>
      <c r="C704" s="66" t="s">
        <v>122</v>
      </c>
      <c r="D704" s="139">
        <v>20</v>
      </c>
      <c r="E704" s="28"/>
      <c r="F704" s="140">
        <f t="shared" si="33"/>
        <v>0</v>
      </c>
    </row>
    <row r="705" spans="1:6" s="202" customFormat="1" ht="42" x14ac:dyDescent="0.5">
      <c r="A705" s="66">
        <v>704</v>
      </c>
      <c r="B705" s="66" t="s">
        <v>125</v>
      </c>
      <c r="C705" s="66" t="s">
        <v>53</v>
      </c>
      <c r="D705" s="139">
        <v>1</v>
      </c>
      <c r="E705" s="28"/>
      <c r="F705" s="140">
        <f t="shared" si="33"/>
        <v>0</v>
      </c>
    </row>
    <row r="706" spans="1:6" s="202" customFormat="1" x14ac:dyDescent="0.5">
      <c r="A706" s="70">
        <v>705</v>
      </c>
      <c r="B706" s="70" t="s">
        <v>110</v>
      </c>
      <c r="C706" s="70" t="s">
        <v>0</v>
      </c>
      <c r="D706" s="145" t="s">
        <v>0</v>
      </c>
      <c r="E706" s="32"/>
      <c r="F706" s="146">
        <f>SUM(F699:F705)</f>
        <v>0</v>
      </c>
    </row>
    <row r="707" spans="1:6" s="202" customFormat="1" x14ac:dyDescent="0.5">
      <c r="A707" s="47">
        <v>706</v>
      </c>
      <c r="B707" s="47" t="s">
        <v>374</v>
      </c>
      <c r="C707" s="47" t="s">
        <v>0</v>
      </c>
      <c r="D707" s="176" t="s">
        <v>0</v>
      </c>
      <c r="E707" s="9"/>
      <c r="F707" s="177">
        <f>F706</f>
        <v>0</v>
      </c>
    </row>
    <row r="708" spans="1:6" s="202" customFormat="1" x14ac:dyDescent="0.5">
      <c r="A708" s="50">
        <v>707</v>
      </c>
      <c r="B708" s="50" t="s">
        <v>391</v>
      </c>
      <c r="C708" s="50" t="s">
        <v>0</v>
      </c>
      <c r="D708" s="137" t="s">
        <v>0</v>
      </c>
      <c r="E708" s="14"/>
      <c r="F708" s="138">
        <f>+F707+F696</f>
        <v>0</v>
      </c>
    </row>
    <row r="709" spans="1:6" s="202" customFormat="1" x14ac:dyDescent="0.5">
      <c r="A709" s="73">
        <v>708</v>
      </c>
      <c r="B709" s="73" t="s">
        <v>128</v>
      </c>
      <c r="C709" s="154"/>
      <c r="D709" s="153"/>
      <c r="E709" s="35"/>
      <c r="F709" s="155">
        <f>F708*18/100</f>
        <v>0</v>
      </c>
    </row>
    <row r="710" spans="1:6" ht="36" x14ac:dyDescent="0.5">
      <c r="A710" s="88">
        <v>709</v>
      </c>
      <c r="B710" s="88" t="s">
        <v>392</v>
      </c>
      <c r="C710" s="89"/>
      <c r="D710" s="178"/>
      <c r="E710" s="42"/>
      <c r="F710" s="89">
        <f>F708+F709</f>
        <v>0</v>
      </c>
    </row>
    <row r="711" spans="1:6" s="202" customFormat="1" ht="18" customHeight="1" x14ac:dyDescent="0.5">
      <c r="A711" s="89">
        <v>710</v>
      </c>
      <c r="B711" s="89" t="s">
        <v>393</v>
      </c>
      <c r="C711" s="88"/>
      <c r="D711" s="91"/>
      <c r="E711" s="8"/>
      <c r="F711" s="88"/>
    </row>
    <row r="712" spans="1:6" s="202" customFormat="1" x14ac:dyDescent="0.5">
      <c r="A712" s="65">
        <v>711</v>
      </c>
      <c r="B712" s="65" t="s">
        <v>3</v>
      </c>
      <c r="C712" s="65" t="s">
        <v>4</v>
      </c>
      <c r="D712" s="135" t="s">
        <v>5</v>
      </c>
      <c r="E712" s="26"/>
      <c r="F712" s="65" t="s">
        <v>7</v>
      </c>
    </row>
    <row r="713" spans="1:6" s="202" customFormat="1" x14ac:dyDescent="0.5">
      <c r="A713" s="69">
        <v>712</v>
      </c>
      <c r="B713" s="69" t="s">
        <v>108</v>
      </c>
      <c r="C713" s="69" t="s">
        <v>0</v>
      </c>
      <c r="D713" s="144" t="s">
        <v>0</v>
      </c>
      <c r="E713" s="31"/>
      <c r="F713" s="69" t="s">
        <v>0</v>
      </c>
    </row>
    <row r="714" spans="1:6" s="202" customFormat="1" x14ac:dyDescent="0.5">
      <c r="A714" s="66">
        <v>713</v>
      </c>
      <c r="B714" s="66" t="s">
        <v>290</v>
      </c>
      <c r="C714" s="66" t="s">
        <v>53</v>
      </c>
      <c r="D714" s="139">
        <v>1</v>
      </c>
      <c r="E714" s="28"/>
      <c r="F714" s="140">
        <f>E714*D714</f>
        <v>0</v>
      </c>
    </row>
    <row r="715" spans="1:6" s="202" customFormat="1" ht="28" x14ac:dyDescent="0.5">
      <c r="A715" s="66">
        <v>714</v>
      </c>
      <c r="B715" s="66" t="s">
        <v>291</v>
      </c>
      <c r="C715" s="66" t="s">
        <v>53</v>
      </c>
      <c r="D715" s="139">
        <v>1</v>
      </c>
      <c r="E715" s="28"/>
      <c r="F715" s="140">
        <f>E715*D715</f>
        <v>0</v>
      </c>
    </row>
    <row r="716" spans="1:6" s="202" customFormat="1" ht="28" x14ac:dyDescent="0.5">
      <c r="A716" s="66">
        <v>715</v>
      </c>
      <c r="B716" s="66" t="s">
        <v>359</v>
      </c>
      <c r="C716" s="66" t="s">
        <v>360</v>
      </c>
      <c r="D716" s="139">
        <v>1.8</v>
      </c>
      <c r="E716" s="28"/>
      <c r="F716" s="140">
        <f>E716*D716</f>
        <v>0</v>
      </c>
    </row>
    <row r="717" spans="1:6" s="202" customFormat="1" x14ac:dyDescent="0.5">
      <c r="A717" s="70">
        <v>716</v>
      </c>
      <c r="B717" s="70" t="s">
        <v>361</v>
      </c>
      <c r="C717" s="70" t="s">
        <v>0</v>
      </c>
      <c r="D717" s="145" t="s">
        <v>0</v>
      </c>
      <c r="E717" s="32"/>
      <c r="F717" s="146">
        <f>SUM(F714:F716)</f>
        <v>0</v>
      </c>
    </row>
    <row r="718" spans="1:6" s="202" customFormat="1" x14ac:dyDescent="0.5">
      <c r="A718" s="69">
        <v>717</v>
      </c>
      <c r="B718" s="69" t="s">
        <v>293</v>
      </c>
      <c r="C718" s="69" t="s">
        <v>0</v>
      </c>
      <c r="D718" s="144" t="s">
        <v>0</v>
      </c>
      <c r="E718" s="31"/>
      <c r="F718" s="147" t="s">
        <v>0</v>
      </c>
    </row>
    <row r="719" spans="1:6" s="202" customFormat="1" x14ac:dyDescent="0.5">
      <c r="A719" s="66">
        <v>718</v>
      </c>
      <c r="B719" s="66" t="s">
        <v>82</v>
      </c>
      <c r="C719" s="66" t="s">
        <v>242</v>
      </c>
      <c r="D719" s="139">
        <v>0.73333333333333339</v>
      </c>
      <c r="E719" s="28"/>
      <c r="F719" s="140">
        <f t="shared" ref="F719:F727" si="34">E719*D719</f>
        <v>0</v>
      </c>
    </row>
    <row r="720" spans="1:6" s="202" customFormat="1" ht="28" x14ac:dyDescent="0.5">
      <c r="A720" s="66">
        <v>719</v>
      </c>
      <c r="B720" s="66" t="s">
        <v>294</v>
      </c>
      <c r="C720" s="66" t="s">
        <v>242</v>
      </c>
      <c r="D720" s="139">
        <v>2.8800000000000003</v>
      </c>
      <c r="E720" s="28"/>
      <c r="F720" s="140">
        <f t="shared" si="34"/>
        <v>0</v>
      </c>
    </row>
    <row r="721" spans="1:6" s="202" customFormat="1" ht="28" x14ac:dyDescent="0.5">
      <c r="A721" s="66">
        <v>720</v>
      </c>
      <c r="B721" s="66" t="s">
        <v>295</v>
      </c>
      <c r="C721" s="66" t="s">
        <v>248</v>
      </c>
      <c r="D721" s="139">
        <v>9.6</v>
      </c>
      <c r="E721" s="28"/>
      <c r="F721" s="140">
        <f t="shared" si="34"/>
        <v>0</v>
      </c>
    </row>
    <row r="722" spans="1:6" s="202" customFormat="1" x14ac:dyDescent="0.5">
      <c r="A722" s="66">
        <v>721</v>
      </c>
      <c r="B722" s="66" t="s">
        <v>296</v>
      </c>
      <c r="C722" s="66" t="s">
        <v>242</v>
      </c>
      <c r="D722" s="139">
        <v>0.77333333333333332</v>
      </c>
      <c r="E722" s="28"/>
      <c r="F722" s="140">
        <f t="shared" si="34"/>
        <v>0</v>
      </c>
    </row>
    <row r="723" spans="1:6" s="202" customFormat="1" x14ac:dyDescent="0.5">
      <c r="A723" s="66">
        <v>722</v>
      </c>
      <c r="B723" s="66" t="s">
        <v>297</v>
      </c>
      <c r="C723" s="66" t="s">
        <v>248</v>
      </c>
      <c r="D723" s="139">
        <v>2.6666666666666665</v>
      </c>
      <c r="E723" s="28"/>
      <c r="F723" s="140">
        <f t="shared" si="34"/>
        <v>0</v>
      </c>
    </row>
    <row r="724" spans="1:6" s="202" customFormat="1" ht="28" x14ac:dyDescent="0.5">
      <c r="A724" s="66">
        <v>723</v>
      </c>
      <c r="B724" s="66" t="s">
        <v>298</v>
      </c>
      <c r="C724" s="66" t="s">
        <v>242</v>
      </c>
      <c r="D724" s="139">
        <v>1.4133333333333333</v>
      </c>
      <c r="E724" s="28"/>
      <c r="F724" s="140">
        <f t="shared" si="34"/>
        <v>0</v>
      </c>
    </row>
    <row r="725" spans="1:6" s="202" customFormat="1" x14ac:dyDescent="0.5">
      <c r="A725" s="66">
        <v>724</v>
      </c>
      <c r="B725" s="66" t="s">
        <v>299</v>
      </c>
      <c r="C725" s="66" t="s">
        <v>242</v>
      </c>
      <c r="D725" s="139">
        <v>0.17333333333333334</v>
      </c>
      <c r="E725" s="28"/>
      <c r="F725" s="140">
        <f t="shared" si="34"/>
        <v>0</v>
      </c>
    </row>
    <row r="726" spans="1:6" s="202" customFormat="1" ht="28" x14ac:dyDescent="0.5">
      <c r="A726" s="66">
        <v>725</v>
      </c>
      <c r="B726" s="66" t="s">
        <v>362</v>
      </c>
      <c r="C726" s="66" t="s">
        <v>53</v>
      </c>
      <c r="D726" s="139">
        <v>1</v>
      </c>
      <c r="E726" s="28"/>
      <c r="F726" s="140">
        <f t="shared" si="34"/>
        <v>0</v>
      </c>
    </row>
    <row r="727" spans="1:6" s="202" customFormat="1" ht="28" x14ac:dyDescent="0.5">
      <c r="A727" s="66">
        <v>726</v>
      </c>
      <c r="B727" s="66" t="s">
        <v>363</v>
      </c>
      <c r="C727" s="66" t="s">
        <v>53</v>
      </c>
      <c r="D727" s="139">
        <v>1</v>
      </c>
      <c r="E727" s="28"/>
      <c r="F727" s="140">
        <f t="shared" si="34"/>
        <v>0</v>
      </c>
    </row>
    <row r="728" spans="1:6" s="202" customFormat="1" x14ac:dyDescent="0.5">
      <c r="A728" s="70">
        <v>727</v>
      </c>
      <c r="B728" s="70" t="s">
        <v>110</v>
      </c>
      <c r="C728" s="70" t="s">
        <v>0</v>
      </c>
      <c r="D728" s="145" t="s">
        <v>0</v>
      </c>
      <c r="E728" s="32"/>
      <c r="F728" s="146">
        <f>SUM(F719:F727)</f>
        <v>0</v>
      </c>
    </row>
    <row r="729" spans="1:6" s="202" customFormat="1" x14ac:dyDescent="0.5">
      <c r="A729" s="69">
        <v>728</v>
      </c>
      <c r="B729" s="69" t="s">
        <v>267</v>
      </c>
      <c r="C729" s="69" t="s">
        <v>0</v>
      </c>
      <c r="D729" s="144"/>
      <c r="E729" s="31"/>
      <c r="F729" s="147" t="s">
        <v>0</v>
      </c>
    </row>
    <row r="730" spans="1:6" s="202" customFormat="1" ht="42" x14ac:dyDescent="0.5">
      <c r="A730" s="66">
        <v>729</v>
      </c>
      <c r="B730" s="66" t="s">
        <v>301</v>
      </c>
      <c r="C730" s="66" t="s">
        <v>248</v>
      </c>
      <c r="D730" s="139">
        <v>12.4</v>
      </c>
      <c r="E730" s="28"/>
      <c r="F730" s="140">
        <f>E730*D730</f>
        <v>0</v>
      </c>
    </row>
    <row r="731" spans="1:6" s="202" customFormat="1" x14ac:dyDescent="0.5">
      <c r="A731" s="66">
        <v>730</v>
      </c>
      <c r="B731" s="66" t="s">
        <v>302</v>
      </c>
      <c r="C731" s="66" t="s">
        <v>248</v>
      </c>
      <c r="D731" s="139">
        <v>12.4</v>
      </c>
      <c r="E731" s="28"/>
      <c r="F731" s="140">
        <f>E731*D731</f>
        <v>0</v>
      </c>
    </row>
    <row r="732" spans="1:6" s="202" customFormat="1" x14ac:dyDescent="0.5">
      <c r="A732" s="70">
        <v>731</v>
      </c>
      <c r="B732" s="70" t="s">
        <v>110</v>
      </c>
      <c r="C732" s="70" t="s">
        <v>0</v>
      </c>
      <c r="D732" s="145" t="s">
        <v>0</v>
      </c>
      <c r="E732" s="32"/>
      <c r="F732" s="146">
        <f>SUM(F730:F731)</f>
        <v>0</v>
      </c>
    </row>
    <row r="733" spans="1:6" s="202" customFormat="1" x14ac:dyDescent="0.5">
      <c r="A733" s="69">
        <v>732</v>
      </c>
      <c r="B733" s="69" t="s">
        <v>111</v>
      </c>
      <c r="C733" s="69" t="s">
        <v>0</v>
      </c>
      <c r="D733" s="144" t="s">
        <v>0</v>
      </c>
      <c r="E733" s="31"/>
      <c r="F733" s="147" t="s">
        <v>0</v>
      </c>
    </row>
    <row r="734" spans="1:6" s="202" customFormat="1" x14ac:dyDescent="0.5">
      <c r="A734" s="66">
        <v>733</v>
      </c>
      <c r="B734" s="66" t="s">
        <v>364</v>
      </c>
      <c r="C734" s="66" t="s">
        <v>97</v>
      </c>
      <c r="D734" s="139">
        <v>1</v>
      </c>
      <c r="E734" s="28"/>
      <c r="F734" s="140">
        <f t="shared" ref="F734:F745" si="35">E734*D734</f>
        <v>0</v>
      </c>
    </row>
    <row r="735" spans="1:6" s="202" customFormat="1" x14ac:dyDescent="0.5">
      <c r="A735" s="66">
        <v>734</v>
      </c>
      <c r="B735" s="66" t="s">
        <v>305</v>
      </c>
      <c r="C735" s="66" t="s">
        <v>122</v>
      </c>
      <c r="D735" s="139">
        <v>20</v>
      </c>
      <c r="E735" s="28"/>
      <c r="F735" s="140">
        <f t="shared" si="35"/>
        <v>0</v>
      </c>
    </row>
    <row r="736" spans="1:6" s="202" customFormat="1" ht="56" x14ac:dyDescent="0.5">
      <c r="A736" s="66">
        <v>735</v>
      </c>
      <c r="B736" s="66" t="s">
        <v>365</v>
      </c>
      <c r="C736" s="66" t="s">
        <v>97</v>
      </c>
      <c r="D736" s="139">
        <v>1</v>
      </c>
      <c r="E736" s="28"/>
      <c r="F736" s="140">
        <f t="shared" si="35"/>
        <v>0</v>
      </c>
    </row>
    <row r="737" spans="1:6" s="202" customFormat="1" ht="28" x14ac:dyDescent="0.5">
      <c r="A737" s="66">
        <v>736</v>
      </c>
      <c r="B737" s="66" t="s">
        <v>113</v>
      </c>
      <c r="C737" s="66" t="s">
        <v>366</v>
      </c>
      <c r="D737" s="139">
        <v>4</v>
      </c>
      <c r="E737" s="28"/>
      <c r="F737" s="140">
        <f t="shared" si="35"/>
        <v>0</v>
      </c>
    </row>
    <row r="738" spans="1:6" s="202" customFormat="1" ht="42" x14ac:dyDescent="0.5">
      <c r="A738" s="66">
        <v>737</v>
      </c>
      <c r="B738" s="66" t="s">
        <v>367</v>
      </c>
      <c r="C738" s="66" t="s">
        <v>120</v>
      </c>
      <c r="D738" s="139">
        <v>3</v>
      </c>
      <c r="E738" s="28"/>
      <c r="F738" s="140">
        <f t="shared" si="35"/>
        <v>0</v>
      </c>
    </row>
    <row r="739" spans="1:6" s="202" customFormat="1" ht="42" x14ac:dyDescent="0.5">
      <c r="A739" s="66">
        <v>738</v>
      </c>
      <c r="B739" s="66" t="s">
        <v>368</v>
      </c>
      <c r="C739" s="66" t="s">
        <v>120</v>
      </c>
      <c r="D739" s="139">
        <v>1</v>
      </c>
      <c r="E739" s="28"/>
      <c r="F739" s="140">
        <f t="shared" si="35"/>
        <v>0</v>
      </c>
    </row>
    <row r="740" spans="1:6" s="202" customFormat="1" ht="42" x14ac:dyDescent="0.5">
      <c r="A740" s="66">
        <v>739</v>
      </c>
      <c r="B740" s="66" t="s">
        <v>308</v>
      </c>
      <c r="C740" s="66" t="s">
        <v>120</v>
      </c>
      <c r="D740" s="139">
        <v>4</v>
      </c>
      <c r="E740" s="28"/>
      <c r="F740" s="140">
        <f t="shared" si="35"/>
        <v>0</v>
      </c>
    </row>
    <row r="741" spans="1:6" s="202" customFormat="1" ht="42" x14ac:dyDescent="0.5">
      <c r="A741" s="66">
        <v>740</v>
      </c>
      <c r="B741" s="66" t="s">
        <v>309</v>
      </c>
      <c r="C741" s="66" t="s">
        <v>120</v>
      </c>
      <c r="D741" s="139">
        <v>5</v>
      </c>
      <c r="E741" s="28"/>
      <c r="F741" s="140">
        <f t="shared" si="35"/>
        <v>0</v>
      </c>
    </row>
    <row r="742" spans="1:6" s="202" customFormat="1" ht="42" x14ac:dyDescent="0.5">
      <c r="A742" s="66">
        <v>741</v>
      </c>
      <c r="B742" s="66" t="s">
        <v>310</v>
      </c>
      <c r="C742" s="66" t="s">
        <v>120</v>
      </c>
      <c r="D742" s="139">
        <v>4</v>
      </c>
      <c r="E742" s="28"/>
      <c r="F742" s="140">
        <f t="shared" si="35"/>
        <v>0</v>
      </c>
    </row>
    <row r="743" spans="1:6" s="202" customFormat="1" ht="56" x14ac:dyDescent="0.5">
      <c r="A743" s="66">
        <v>742</v>
      </c>
      <c r="B743" s="66" t="s">
        <v>311</v>
      </c>
      <c r="C743" s="66" t="s">
        <v>53</v>
      </c>
      <c r="D743" s="139">
        <v>1</v>
      </c>
      <c r="E743" s="28"/>
      <c r="F743" s="140">
        <f t="shared" si="35"/>
        <v>0</v>
      </c>
    </row>
    <row r="744" spans="1:6" s="202" customFormat="1" x14ac:dyDescent="0.5">
      <c r="A744" s="66">
        <v>743</v>
      </c>
      <c r="B744" s="66" t="s">
        <v>312</v>
      </c>
      <c r="C744" s="66" t="s">
        <v>120</v>
      </c>
      <c r="D744" s="139">
        <v>4</v>
      </c>
      <c r="E744" s="28"/>
      <c r="F744" s="140">
        <f t="shared" si="35"/>
        <v>0</v>
      </c>
    </row>
    <row r="745" spans="1:6" s="202" customFormat="1" x14ac:dyDescent="0.5">
      <c r="A745" s="66">
        <v>744</v>
      </c>
      <c r="B745" s="66" t="s">
        <v>313</v>
      </c>
      <c r="C745" s="66" t="s">
        <v>53</v>
      </c>
      <c r="D745" s="139">
        <v>1</v>
      </c>
      <c r="E745" s="28"/>
      <c r="F745" s="140">
        <f t="shared" si="35"/>
        <v>0</v>
      </c>
    </row>
    <row r="746" spans="1:6" s="202" customFormat="1" x14ac:dyDescent="0.5">
      <c r="A746" s="70">
        <v>745</v>
      </c>
      <c r="B746" s="70" t="s">
        <v>110</v>
      </c>
      <c r="C746" s="70" t="s">
        <v>0</v>
      </c>
      <c r="D746" s="145" t="s">
        <v>0</v>
      </c>
      <c r="E746" s="32"/>
      <c r="F746" s="146">
        <f>SUM(F734:F745)</f>
        <v>0</v>
      </c>
    </row>
    <row r="747" spans="1:6" s="202" customFormat="1" x14ac:dyDescent="0.5">
      <c r="A747" s="84">
        <v>746</v>
      </c>
      <c r="B747" s="84" t="s">
        <v>315</v>
      </c>
      <c r="C747" s="84" t="s">
        <v>0</v>
      </c>
      <c r="D747" s="174" t="s">
        <v>0</v>
      </c>
      <c r="E747" s="40"/>
      <c r="F747" s="84" t="s">
        <v>0</v>
      </c>
    </row>
    <row r="748" spans="1:6" s="202" customFormat="1" x14ac:dyDescent="0.5">
      <c r="A748" s="66">
        <v>747</v>
      </c>
      <c r="B748" s="66" t="s">
        <v>270</v>
      </c>
      <c r="C748" s="66" t="s">
        <v>15</v>
      </c>
      <c r="D748" s="139">
        <v>1</v>
      </c>
      <c r="E748" s="28"/>
      <c r="F748" s="140">
        <f>E748*D748</f>
        <v>0</v>
      </c>
    </row>
    <row r="749" spans="1:6" s="202" customFormat="1" ht="28" x14ac:dyDescent="0.5">
      <c r="A749" s="66">
        <v>748</v>
      </c>
      <c r="B749" s="66" t="s">
        <v>271</v>
      </c>
      <c r="C749" s="66" t="s">
        <v>15</v>
      </c>
      <c r="D749" s="139">
        <v>1</v>
      </c>
      <c r="E749" s="28"/>
      <c r="F749" s="140">
        <f>E749*D749</f>
        <v>0</v>
      </c>
    </row>
    <row r="750" spans="1:6" s="202" customFormat="1" x14ac:dyDescent="0.5">
      <c r="A750" s="66">
        <v>749</v>
      </c>
      <c r="B750" s="66" t="s">
        <v>272</v>
      </c>
      <c r="C750" s="66" t="s">
        <v>15</v>
      </c>
      <c r="D750" s="139">
        <v>0.9</v>
      </c>
      <c r="E750" s="28"/>
      <c r="F750" s="140">
        <f>E750*D750</f>
        <v>0</v>
      </c>
    </row>
    <row r="751" spans="1:6" s="202" customFormat="1" x14ac:dyDescent="0.5">
      <c r="A751" s="66">
        <v>750</v>
      </c>
      <c r="B751" s="66" t="s">
        <v>273</v>
      </c>
      <c r="C751" s="66" t="s">
        <v>15</v>
      </c>
      <c r="D751" s="139">
        <v>0.2</v>
      </c>
      <c r="E751" s="28"/>
      <c r="F751" s="140">
        <f>E751*D751</f>
        <v>0</v>
      </c>
    </row>
    <row r="752" spans="1:6" s="202" customFormat="1" ht="28" x14ac:dyDescent="0.5">
      <c r="A752" s="66">
        <v>751</v>
      </c>
      <c r="B752" s="66" t="s">
        <v>274</v>
      </c>
      <c r="C752" s="66" t="s">
        <v>97</v>
      </c>
      <c r="D752" s="139">
        <v>1</v>
      </c>
      <c r="E752" s="28"/>
      <c r="F752" s="140">
        <f>E752*D752</f>
        <v>0</v>
      </c>
    </row>
    <row r="753" spans="1:6" s="202" customFormat="1" x14ac:dyDescent="0.5">
      <c r="A753" s="70">
        <v>752</v>
      </c>
      <c r="B753" s="70" t="s">
        <v>110</v>
      </c>
      <c r="C753" s="70" t="s">
        <v>0</v>
      </c>
      <c r="D753" s="145" t="s">
        <v>0</v>
      </c>
      <c r="E753" s="32"/>
      <c r="F753" s="146">
        <f>SUM(F748:F752)</f>
        <v>0</v>
      </c>
    </row>
    <row r="754" spans="1:6" s="202" customFormat="1" x14ac:dyDescent="0.5">
      <c r="A754" s="69">
        <v>753</v>
      </c>
      <c r="B754" s="69" t="s">
        <v>369</v>
      </c>
      <c r="C754" s="69" t="s">
        <v>0</v>
      </c>
      <c r="D754" s="144" t="s">
        <v>0</v>
      </c>
      <c r="E754" s="31"/>
      <c r="F754" s="147" t="s">
        <v>0</v>
      </c>
    </row>
    <row r="755" spans="1:6" s="202" customFormat="1" x14ac:dyDescent="0.5">
      <c r="A755" s="66">
        <v>754</v>
      </c>
      <c r="B755" s="66" t="s">
        <v>370</v>
      </c>
      <c r="C755" s="66" t="s">
        <v>122</v>
      </c>
      <c r="D755" s="139">
        <v>9.4</v>
      </c>
      <c r="E755" s="28"/>
      <c r="F755" s="140">
        <f>E755*D755</f>
        <v>0</v>
      </c>
    </row>
    <row r="756" spans="1:6" s="202" customFormat="1" ht="28" x14ac:dyDescent="0.5">
      <c r="A756" s="66">
        <v>755</v>
      </c>
      <c r="B756" s="66" t="s">
        <v>371</v>
      </c>
      <c r="C756" s="66" t="s">
        <v>44</v>
      </c>
      <c r="D756" s="139">
        <v>2.2400000000000002</v>
      </c>
      <c r="E756" s="28"/>
      <c r="F756" s="140">
        <f>E756*D756</f>
        <v>0</v>
      </c>
    </row>
    <row r="757" spans="1:6" s="202" customFormat="1" x14ac:dyDescent="0.5">
      <c r="A757" s="70">
        <v>756</v>
      </c>
      <c r="B757" s="70" t="s">
        <v>110</v>
      </c>
      <c r="C757" s="70" t="s">
        <v>0</v>
      </c>
      <c r="D757" s="145" t="s">
        <v>0</v>
      </c>
      <c r="E757" s="32"/>
      <c r="F757" s="146">
        <f>SUM(F755:F756)</f>
        <v>0</v>
      </c>
    </row>
    <row r="758" spans="1:6" s="202" customFormat="1" x14ac:dyDescent="0.5">
      <c r="A758" s="47">
        <v>757</v>
      </c>
      <c r="B758" s="47" t="s">
        <v>372</v>
      </c>
      <c r="C758" s="47" t="s">
        <v>0</v>
      </c>
      <c r="D758" s="176" t="s">
        <v>0</v>
      </c>
      <c r="E758" s="9"/>
      <c r="F758" s="177">
        <f>F757+F753+F746+F732+F728+F717</f>
        <v>0</v>
      </c>
    </row>
    <row r="759" spans="1:6" s="202" customFormat="1" x14ac:dyDescent="0.5">
      <c r="A759" s="71">
        <v>758</v>
      </c>
      <c r="B759" s="71" t="s">
        <v>114</v>
      </c>
      <c r="C759" s="71" t="s">
        <v>0</v>
      </c>
      <c r="D759" s="148" t="s">
        <v>0</v>
      </c>
      <c r="E759" s="33"/>
      <c r="F759" s="149" t="s">
        <v>0</v>
      </c>
    </row>
    <row r="760" spans="1:6" s="202" customFormat="1" x14ac:dyDescent="0.5">
      <c r="A760" s="72">
        <v>759</v>
      </c>
      <c r="B760" s="72" t="s">
        <v>373</v>
      </c>
      <c r="C760" s="72" t="s">
        <v>0</v>
      </c>
      <c r="D760" s="150" t="s">
        <v>0</v>
      </c>
      <c r="E760" s="34"/>
      <c r="F760" s="151" t="s">
        <v>0</v>
      </c>
    </row>
    <row r="761" spans="1:6" s="202" customFormat="1" x14ac:dyDescent="0.5">
      <c r="A761" s="66">
        <v>760</v>
      </c>
      <c r="B761" s="66" t="s">
        <v>116</v>
      </c>
      <c r="C761" s="66" t="s">
        <v>117</v>
      </c>
      <c r="D761" s="139">
        <v>0.42</v>
      </c>
      <c r="E761" s="28"/>
      <c r="F761" s="140">
        <f t="shared" ref="F761:F767" si="36">E761*D761</f>
        <v>0</v>
      </c>
    </row>
    <row r="762" spans="1:6" s="202" customFormat="1" x14ac:dyDescent="0.5">
      <c r="A762" s="66">
        <v>761</v>
      </c>
      <c r="B762" s="66" t="s">
        <v>118</v>
      </c>
      <c r="C762" s="66" t="s">
        <v>117</v>
      </c>
      <c r="D762" s="139">
        <v>1</v>
      </c>
      <c r="E762" s="28"/>
      <c r="F762" s="140">
        <f t="shared" si="36"/>
        <v>0</v>
      </c>
    </row>
    <row r="763" spans="1:6" s="202" customFormat="1" x14ac:dyDescent="0.5">
      <c r="A763" s="66">
        <v>762</v>
      </c>
      <c r="B763" s="66" t="s">
        <v>119</v>
      </c>
      <c r="C763" s="66" t="s">
        <v>120</v>
      </c>
      <c r="D763" s="139">
        <v>1</v>
      </c>
      <c r="E763" s="28"/>
      <c r="F763" s="140">
        <f t="shared" si="36"/>
        <v>0</v>
      </c>
    </row>
    <row r="764" spans="1:6" s="202" customFormat="1" x14ac:dyDescent="0.5">
      <c r="A764" s="66">
        <v>763</v>
      </c>
      <c r="B764" s="66" t="s">
        <v>121</v>
      </c>
      <c r="C764" s="66" t="s">
        <v>122</v>
      </c>
      <c r="D764" s="139">
        <v>20.6</v>
      </c>
      <c r="E764" s="28"/>
      <c r="F764" s="140">
        <f t="shared" si="36"/>
        <v>0</v>
      </c>
    </row>
    <row r="765" spans="1:6" s="202" customFormat="1" x14ac:dyDescent="0.5">
      <c r="A765" s="66">
        <v>764</v>
      </c>
      <c r="B765" s="66" t="s">
        <v>123</v>
      </c>
      <c r="C765" s="66" t="s">
        <v>122</v>
      </c>
      <c r="D765" s="139">
        <v>31.8</v>
      </c>
      <c r="E765" s="28"/>
      <c r="F765" s="140">
        <f t="shared" si="36"/>
        <v>0</v>
      </c>
    </row>
    <row r="766" spans="1:6" s="202" customFormat="1" x14ac:dyDescent="0.5">
      <c r="A766" s="66">
        <v>765</v>
      </c>
      <c r="B766" s="66" t="s">
        <v>124</v>
      </c>
      <c r="C766" s="66" t="s">
        <v>122</v>
      </c>
      <c r="D766" s="139">
        <v>20</v>
      </c>
      <c r="E766" s="28"/>
      <c r="F766" s="140">
        <f t="shared" si="36"/>
        <v>0</v>
      </c>
    </row>
    <row r="767" spans="1:6" s="202" customFormat="1" ht="42" x14ac:dyDescent="0.5">
      <c r="A767" s="66">
        <v>766</v>
      </c>
      <c r="B767" s="66" t="s">
        <v>125</v>
      </c>
      <c r="C767" s="66" t="s">
        <v>53</v>
      </c>
      <c r="D767" s="139">
        <v>1</v>
      </c>
      <c r="E767" s="28"/>
      <c r="F767" s="140">
        <f t="shared" si="36"/>
        <v>0</v>
      </c>
    </row>
    <row r="768" spans="1:6" s="202" customFormat="1" x14ac:dyDescent="0.5">
      <c r="A768" s="70">
        <v>767</v>
      </c>
      <c r="B768" s="70" t="s">
        <v>110</v>
      </c>
      <c r="C768" s="70" t="s">
        <v>0</v>
      </c>
      <c r="D768" s="145" t="s">
        <v>0</v>
      </c>
      <c r="E768" s="70" t="s">
        <v>0</v>
      </c>
      <c r="F768" s="146">
        <f>SUM(F761:F767)</f>
        <v>0</v>
      </c>
    </row>
    <row r="769" spans="1:6" s="202" customFormat="1" x14ac:dyDescent="0.5">
      <c r="A769" s="47">
        <v>768</v>
      </c>
      <c r="B769" s="47" t="s">
        <v>394</v>
      </c>
      <c r="C769" s="47" t="s">
        <v>0</v>
      </c>
      <c r="D769" s="176" t="s">
        <v>0</v>
      </c>
      <c r="E769" s="47" t="s">
        <v>0</v>
      </c>
      <c r="F769" s="177">
        <f>F768</f>
        <v>0</v>
      </c>
    </row>
    <row r="770" spans="1:6" s="202" customFormat="1" ht="28" x14ac:dyDescent="0.5">
      <c r="A770" s="50">
        <v>769</v>
      </c>
      <c r="B770" s="50" t="s">
        <v>395</v>
      </c>
      <c r="C770" s="50" t="s">
        <v>0</v>
      </c>
      <c r="D770" s="137" t="s">
        <v>0</v>
      </c>
      <c r="E770" s="50" t="s">
        <v>0</v>
      </c>
      <c r="F770" s="138">
        <f>(+F769+F758)*3</f>
        <v>0</v>
      </c>
    </row>
    <row r="771" spans="1:6" s="202" customFormat="1" x14ac:dyDescent="0.5">
      <c r="A771" s="87">
        <v>770</v>
      </c>
      <c r="B771" s="87" t="s">
        <v>128</v>
      </c>
      <c r="C771" s="183"/>
      <c r="D771" s="184"/>
      <c r="E771" s="183"/>
      <c r="F771" s="189">
        <f>F770*18/100</f>
        <v>0</v>
      </c>
    </row>
    <row r="772" spans="1:6" ht="31" x14ac:dyDescent="0.5">
      <c r="A772" s="46">
        <v>771</v>
      </c>
      <c r="B772" s="46" t="s">
        <v>396</v>
      </c>
      <c r="C772" s="78"/>
      <c r="D772" s="165"/>
      <c r="E772" s="190"/>
      <c r="F772" s="191">
        <f>F770+F771</f>
        <v>0</v>
      </c>
    </row>
    <row r="773" spans="1:6" s="210" customFormat="1" ht="14" x14ac:dyDescent="0.3">
      <c r="A773" s="66">
        <v>772</v>
      </c>
      <c r="B773" s="206" t="s">
        <v>398</v>
      </c>
      <c r="C773" s="207"/>
      <c r="D773" s="207"/>
      <c r="E773" s="208"/>
      <c r="F773" s="209"/>
    </row>
    <row r="774" spans="1:6" s="210" customFormat="1" ht="28" x14ac:dyDescent="0.3">
      <c r="A774" s="211">
        <v>773</v>
      </c>
      <c r="B774" s="212" t="s">
        <v>139</v>
      </c>
      <c r="C774" s="213" t="s">
        <v>140</v>
      </c>
      <c r="D774" s="214">
        <v>1</v>
      </c>
      <c r="E774" s="215"/>
      <c r="F774" s="216">
        <f t="shared" ref="F774:F829" si="37">D774*E774</f>
        <v>0</v>
      </c>
    </row>
    <row r="775" spans="1:6" s="210" customFormat="1" ht="15.5" x14ac:dyDescent="0.3">
      <c r="A775" s="66">
        <v>774</v>
      </c>
      <c r="B775" s="212" t="s">
        <v>141</v>
      </c>
      <c r="C775" s="213" t="s">
        <v>15</v>
      </c>
      <c r="D775" s="214">
        <f>12.8*(13-5.4)*0.8</f>
        <v>77.824000000000012</v>
      </c>
      <c r="E775" s="215"/>
      <c r="F775" s="216">
        <f t="shared" si="37"/>
        <v>0</v>
      </c>
    </row>
    <row r="776" spans="1:6" s="210" customFormat="1" ht="28" x14ac:dyDescent="0.3">
      <c r="A776" s="211">
        <v>775</v>
      </c>
      <c r="B776" s="212" t="s">
        <v>142</v>
      </c>
      <c r="C776" s="213" t="s">
        <v>15</v>
      </c>
      <c r="D776" s="214">
        <f>((13-5.4)*5.2)*3.9</f>
        <v>154.12799999999999</v>
      </c>
      <c r="E776" s="215"/>
      <c r="F776" s="216">
        <f t="shared" si="37"/>
        <v>0</v>
      </c>
    </row>
    <row r="777" spans="1:6" s="210" customFormat="1" ht="15.5" x14ac:dyDescent="0.3">
      <c r="A777" s="66">
        <v>776</v>
      </c>
      <c r="B777" s="212" t="s">
        <v>143</v>
      </c>
      <c r="C777" s="213" t="s">
        <v>15</v>
      </c>
      <c r="D777" s="214">
        <f>((12-5.4)+4.2)*2*0.5*3.9</f>
        <v>42.120000000000005</v>
      </c>
      <c r="E777" s="215"/>
      <c r="F777" s="216">
        <f t="shared" si="37"/>
        <v>0</v>
      </c>
    </row>
    <row r="778" spans="1:6" s="210" customFormat="1" ht="15.5" x14ac:dyDescent="0.3">
      <c r="A778" s="211">
        <v>777</v>
      </c>
      <c r="B778" s="212" t="s">
        <v>144</v>
      </c>
      <c r="C778" s="213" t="s">
        <v>15</v>
      </c>
      <c r="D778" s="214">
        <f>D775+D776-D777</f>
        <v>189.83199999999999</v>
      </c>
      <c r="E778" s="215"/>
      <c r="F778" s="216">
        <f t="shared" si="37"/>
        <v>0</v>
      </c>
    </row>
    <row r="779" spans="1:6" s="210" customFormat="1" ht="28" x14ac:dyDescent="0.3">
      <c r="A779" s="66">
        <v>778</v>
      </c>
      <c r="B779" s="212" t="s">
        <v>145</v>
      </c>
      <c r="C779" s="213" t="s">
        <v>15</v>
      </c>
      <c r="D779" s="214">
        <f>(3.6+(13.2-5.4))*2*0.05*0.6</f>
        <v>0.68399999999999994</v>
      </c>
      <c r="E779" s="215"/>
      <c r="F779" s="216">
        <f t="shared" si="37"/>
        <v>0</v>
      </c>
    </row>
    <row r="780" spans="1:6" s="210" customFormat="1" ht="28" x14ac:dyDescent="0.3">
      <c r="A780" s="211">
        <v>779</v>
      </c>
      <c r="B780" s="212" t="s">
        <v>146</v>
      </c>
      <c r="C780" s="213" t="s">
        <v>15</v>
      </c>
      <c r="D780" s="214">
        <f>((12.4-5.4)+3.8)*2*3.65*0.4</f>
        <v>31.536000000000001</v>
      </c>
      <c r="E780" s="215"/>
      <c r="F780" s="216">
        <f t="shared" si="37"/>
        <v>0</v>
      </c>
    </row>
    <row r="781" spans="1:6" s="210" customFormat="1" ht="15.5" x14ac:dyDescent="0.3">
      <c r="A781" s="66">
        <v>780</v>
      </c>
      <c r="B781" s="212" t="s">
        <v>147</v>
      </c>
      <c r="C781" s="213" t="s">
        <v>15</v>
      </c>
      <c r="D781" s="214">
        <f>D779/0.5*0.4</f>
        <v>0.54720000000000002</v>
      </c>
      <c r="E781" s="215"/>
      <c r="F781" s="216">
        <f t="shared" si="37"/>
        <v>0</v>
      </c>
    </row>
    <row r="782" spans="1:6" s="210" customFormat="1" ht="15.5" x14ac:dyDescent="0.3">
      <c r="A782" s="211">
        <v>781</v>
      </c>
      <c r="B782" s="212" t="s">
        <v>148</v>
      </c>
      <c r="C782" s="213" t="s">
        <v>15</v>
      </c>
      <c r="D782" s="214">
        <f>((12-5.4)+3.8)*2*0.2*0.25+3.8*3*0.2*0.25</f>
        <v>1.6099999999999999</v>
      </c>
      <c r="E782" s="215"/>
      <c r="F782" s="216">
        <f t="shared" si="37"/>
        <v>0</v>
      </c>
    </row>
    <row r="783" spans="1:6" s="210" customFormat="1" ht="15.5" x14ac:dyDescent="0.3">
      <c r="A783" s="66">
        <v>782</v>
      </c>
      <c r="B783" s="212" t="s">
        <v>149</v>
      </c>
      <c r="C783" s="213" t="s">
        <v>44</v>
      </c>
      <c r="D783" s="214">
        <f>((11.6-5.4)+3.8)*2*3.85</f>
        <v>77</v>
      </c>
      <c r="E783" s="215"/>
      <c r="F783" s="216">
        <f t="shared" si="37"/>
        <v>0</v>
      </c>
    </row>
    <row r="784" spans="1:6" s="210" customFormat="1" ht="15.5" x14ac:dyDescent="0.3">
      <c r="A784" s="211">
        <v>783</v>
      </c>
      <c r="B784" s="212" t="s">
        <v>150</v>
      </c>
      <c r="C784" s="213" t="s">
        <v>15</v>
      </c>
      <c r="D784" s="214">
        <f>((11.6-5.4)*3.8)*0.3</f>
        <v>7.0679999999999987</v>
      </c>
      <c r="E784" s="215"/>
      <c r="F784" s="216">
        <f t="shared" si="37"/>
        <v>0</v>
      </c>
    </row>
    <row r="785" spans="1:6" s="210" customFormat="1" ht="28" x14ac:dyDescent="0.3">
      <c r="A785" s="66">
        <v>784</v>
      </c>
      <c r="B785" s="212" t="s">
        <v>151</v>
      </c>
      <c r="C785" s="213" t="s">
        <v>132</v>
      </c>
      <c r="D785" s="214">
        <v>1</v>
      </c>
      <c r="E785" s="215"/>
      <c r="F785" s="216">
        <f t="shared" si="37"/>
        <v>0</v>
      </c>
    </row>
    <row r="786" spans="1:6" s="210" customFormat="1" ht="15.5" x14ac:dyDescent="0.3">
      <c r="A786" s="211">
        <v>785</v>
      </c>
      <c r="B786" s="212" t="s">
        <v>152</v>
      </c>
      <c r="C786" s="213" t="s">
        <v>15</v>
      </c>
      <c r="D786" s="214">
        <f>((11-5.4)*4.2)*0.15</f>
        <v>3.528</v>
      </c>
      <c r="E786" s="215"/>
      <c r="F786" s="216">
        <f t="shared" si="37"/>
        <v>0</v>
      </c>
    </row>
    <row r="787" spans="1:6" s="210" customFormat="1" ht="15.5" x14ac:dyDescent="0.3">
      <c r="A787" s="66">
        <v>786</v>
      </c>
      <c r="B787" s="212" t="s">
        <v>153</v>
      </c>
      <c r="C787" s="213" t="s">
        <v>44</v>
      </c>
      <c r="D787" s="214">
        <f>4.2*1*0.15</f>
        <v>0.63</v>
      </c>
      <c r="E787" s="215"/>
      <c r="F787" s="216">
        <f t="shared" si="37"/>
        <v>0</v>
      </c>
    </row>
    <row r="788" spans="1:6" s="210" customFormat="1" ht="28" x14ac:dyDescent="0.3">
      <c r="A788" s="211">
        <v>787</v>
      </c>
      <c r="B788" s="212" t="s">
        <v>154</v>
      </c>
      <c r="C788" s="213" t="s">
        <v>15</v>
      </c>
      <c r="D788" s="214">
        <f>((12.4-5.4)*2+7.08*2+2.4+2.28+1.5*2)*0.6*0.6</f>
        <v>12.902399999999998</v>
      </c>
      <c r="E788" s="215"/>
      <c r="F788" s="216">
        <f t="shared" si="37"/>
        <v>0</v>
      </c>
    </row>
    <row r="789" spans="1:6" s="210" customFormat="1" ht="15.5" x14ac:dyDescent="0.3">
      <c r="A789" s="66">
        <v>788</v>
      </c>
      <c r="B789" s="212" t="s">
        <v>155</v>
      </c>
      <c r="C789" s="213" t="s">
        <v>15</v>
      </c>
      <c r="D789" s="214">
        <f>D788/0.6/0.6*0.05*0.4</f>
        <v>0.71679999999999999</v>
      </c>
      <c r="E789" s="215"/>
      <c r="F789" s="216">
        <f t="shared" si="37"/>
        <v>0</v>
      </c>
    </row>
    <row r="790" spans="1:6" s="210" customFormat="1" ht="28" x14ac:dyDescent="0.3">
      <c r="A790" s="211">
        <v>789</v>
      </c>
      <c r="B790" s="212" t="s">
        <v>156</v>
      </c>
      <c r="C790" s="213" t="s">
        <v>15</v>
      </c>
      <c r="D790" s="214">
        <f>D788/0.6/0.7*0.4*0.6</f>
        <v>7.3727999999999998</v>
      </c>
      <c r="E790" s="215"/>
      <c r="F790" s="216">
        <f t="shared" si="37"/>
        <v>0</v>
      </c>
    </row>
    <row r="791" spans="1:6" s="210" customFormat="1" ht="15.5" x14ac:dyDescent="0.3">
      <c r="A791" s="66">
        <v>790</v>
      </c>
      <c r="B791" s="212" t="s">
        <v>147</v>
      </c>
      <c r="C791" s="213" t="s">
        <v>15</v>
      </c>
      <c r="D791" s="214">
        <f>D788/0.6/0.6*0.4*0.05</f>
        <v>0.71679999999999999</v>
      </c>
      <c r="E791" s="215"/>
      <c r="F791" s="216">
        <f t="shared" si="37"/>
        <v>0</v>
      </c>
    </row>
    <row r="792" spans="1:6" s="210" customFormat="1" ht="15.5" x14ac:dyDescent="0.3">
      <c r="A792" s="211">
        <v>791</v>
      </c>
      <c r="B792" s="212" t="s">
        <v>157</v>
      </c>
      <c r="C792" s="213" t="s">
        <v>158</v>
      </c>
      <c r="D792" s="214">
        <f>D788/0.6/0.6+((11-5.4)*3+3.6*4)</f>
        <v>67.039999999999992</v>
      </c>
      <c r="E792" s="215"/>
      <c r="F792" s="216">
        <f t="shared" si="37"/>
        <v>0</v>
      </c>
    </row>
    <row r="793" spans="1:6" s="210" customFormat="1" ht="15.5" x14ac:dyDescent="0.3">
      <c r="A793" s="66">
        <v>792</v>
      </c>
      <c r="B793" s="212" t="s">
        <v>159</v>
      </c>
      <c r="C793" s="213" t="s">
        <v>15</v>
      </c>
      <c r="D793" s="214">
        <f>0.7*0.7*4*0.3+0.2*0.2*4*6.5</f>
        <v>1.6280000000000001</v>
      </c>
      <c r="E793" s="215"/>
      <c r="F793" s="216">
        <f t="shared" si="37"/>
        <v>0</v>
      </c>
    </row>
    <row r="794" spans="1:6" s="210" customFormat="1" ht="15.5" x14ac:dyDescent="0.3">
      <c r="A794" s="211">
        <v>793</v>
      </c>
      <c r="B794" s="212" t="s">
        <v>160</v>
      </c>
      <c r="C794" s="213" t="s">
        <v>15</v>
      </c>
      <c r="D794" s="214">
        <f>((11-5.4)+3.8)*2*0.2*0.2</f>
        <v>0.752</v>
      </c>
      <c r="E794" s="215"/>
      <c r="F794" s="216">
        <f t="shared" si="37"/>
        <v>0</v>
      </c>
    </row>
    <row r="795" spans="1:6" s="210" customFormat="1" ht="15.5" x14ac:dyDescent="0.3">
      <c r="A795" s="66">
        <v>794</v>
      </c>
      <c r="B795" s="212" t="s">
        <v>161</v>
      </c>
      <c r="C795" s="213" t="s">
        <v>15</v>
      </c>
      <c r="D795" s="214">
        <f>((D792*2.1+D792*0.5)-((9*2.1*0.9)+(0.8*1.2)))*0.2-0.5</f>
        <v>30.766799999999996</v>
      </c>
      <c r="E795" s="215"/>
      <c r="F795" s="216">
        <f t="shared" si="37"/>
        <v>0</v>
      </c>
    </row>
    <row r="796" spans="1:6" s="210" customFormat="1" ht="15.5" x14ac:dyDescent="0.3">
      <c r="A796" s="211">
        <v>795</v>
      </c>
      <c r="B796" s="212" t="s">
        <v>162</v>
      </c>
      <c r="C796" s="213" t="s">
        <v>44</v>
      </c>
      <c r="D796" s="214">
        <f>0.9*0.2*7+0.8*0.2</f>
        <v>1.4200000000000004</v>
      </c>
      <c r="E796" s="215"/>
      <c r="F796" s="216">
        <f t="shared" si="37"/>
        <v>0</v>
      </c>
    </row>
    <row r="797" spans="1:6" s="210" customFormat="1" ht="15.5" x14ac:dyDescent="0.3">
      <c r="A797" s="66">
        <v>796</v>
      </c>
      <c r="B797" s="212" t="s">
        <v>163</v>
      </c>
      <c r="C797" s="213" t="s">
        <v>164</v>
      </c>
      <c r="D797" s="214">
        <f>(5*1+4*4+7)*4.8+(5*(11.6-5.4))+(2.88+3.3)*1</f>
        <v>171.58</v>
      </c>
      <c r="E797" s="215"/>
      <c r="F797" s="216">
        <f t="shared" si="37"/>
        <v>0</v>
      </c>
    </row>
    <row r="798" spans="1:6" s="210" customFormat="1" ht="28" x14ac:dyDescent="0.3">
      <c r="A798" s="211">
        <v>797</v>
      </c>
      <c r="B798" s="212" t="s">
        <v>165</v>
      </c>
      <c r="C798" s="213" t="s">
        <v>44</v>
      </c>
      <c r="D798" s="214">
        <f>5.2*(12-5.4)+3.08*3.1</f>
        <v>43.868000000000002</v>
      </c>
      <c r="E798" s="215"/>
      <c r="F798" s="216">
        <f t="shared" si="37"/>
        <v>0</v>
      </c>
    </row>
    <row r="799" spans="1:6" s="210" customFormat="1" ht="15.5" x14ac:dyDescent="0.3">
      <c r="A799" s="66">
        <v>798</v>
      </c>
      <c r="B799" s="212" t="s">
        <v>166</v>
      </c>
      <c r="C799" s="213" t="s">
        <v>158</v>
      </c>
      <c r="D799" s="214">
        <f>3.08+(12-5.4)</f>
        <v>9.68</v>
      </c>
      <c r="E799" s="215"/>
      <c r="F799" s="216">
        <f t="shared" si="37"/>
        <v>0</v>
      </c>
    </row>
    <row r="800" spans="1:6" s="210" customFormat="1" ht="15.5" x14ac:dyDescent="0.3">
      <c r="A800" s="211">
        <v>799</v>
      </c>
      <c r="B800" s="212" t="s">
        <v>167</v>
      </c>
      <c r="C800" s="213" t="s">
        <v>158</v>
      </c>
      <c r="D800" s="214">
        <f>(3.5*2+3.08)+(11.6-5.4+4.8*2)</f>
        <v>25.88</v>
      </c>
      <c r="E800" s="215"/>
      <c r="F800" s="216">
        <f t="shared" si="37"/>
        <v>0</v>
      </c>
    </row>
    <row r="801" spans="1:6" s="210" customFormat="1" ht="28" x14ac:dyDescent="0.3">
      <c r="A801" s="66">
        <v>800</v>
      </c>
      <c r="B801" s="212" t="s">
        <v>168</v>
      </c>
      <c r="C801" s="213" t="s">
        <v>158</v>
      </c>
      <c r="D801" s="214">
        <v>6</v>
      </c>
      <c r="E801" s="215"/>
      <c r="F801" s="216">
        <f t="shared" si="37"/>
        <v>0</v>
      </c>
    </row>
    <row r="802" spans="1:6" s="210" customFormat="1" ht="28" x14ac:dyDescent="0.3">
      <c r="A802" s="211">
        <v>801</v>
      </c>
      <c r="B802" s="212" t="s">
        <v>169</v>
      </c>
      <c r="C802" s="213" t="s">
        <v>44</v>
      </c>
      <c r="D802" s="214">
        <f>D788/0.6/0.6*0.4</f>
        <v>14.335999999999999</v>
      </c>
      <c r="E802" s="215"/>
      <c r="F802" s="216">
        <f t="shared" si="37"/>
        <v>0</v>
      </c>
    </row>
    <row r="803" spans="1:6" s="210" customFormat="1" ht="28" x14ac:dyDescent="0.3">
      <c r="A803" s="66">
        <v>802</v>
      </c>
      <c r="B803" s="212" t="s">
        <v>170</v>
      </c>
      <c r="C803" s="213" t="s">
        <v>44</v>
      </c>
      <c r="D803" s="214">
        <f>D794/0.2/0.2*2.8+((3.8*29)+(10.6-5.4))*2.8*2-0.9*2.1*9-1.2*0.8+D794/0.2+(D788/0.6/0.7-4.1)*0.3</f>
        <v>692.65599999999984</v>
      </c>
      <c r="E803" s="215"/>
      <c r="F803" s="216">
        <f t="shared" si="37"/>
        <v>0</v>
      </c>
    </row>
    <row r="804" spans="1:6" s="210" customFormat="1" ht="15.5" x14ac:dyDescent="0.3">
      <c r="A804" s="211">
        <v>803</v>
      </c>
      <c r="B804" s="212" t="s">
        <v>171</v>
      </c>
      <c r="C804" s="213" t="s">
        <v>44</v>
      </c>
      <c r="D804" s="214">
        <f>D795/9.2</f>
        <v>3.3442173913043476</v>
      </c>
      <c r="E804" s="215"/>
      <c r="F804" s="216">
        <f t="shared" si="37"/>
        <v>0</v>
      </c>
    </row>
    <row r="805" spans="1:6" s="210" customFormat="1" ht="28" x14ac:dyDescent="0.3">
      <c r="A805" s="66">
        <v>804</v>
      </c>
      <c r="B805" s="212" t="s">
        <v>172</v>
      </c>
      <c r="C805" s="213" t="s">
        <v>140</v>
      </c>
      <c r="D805" s="214">
        <v>1</v>
      </c>
      <c r="E805" s="215"/>
      <c r="F805" s="216">
        <f t="shared" si="37"/>
        <v>0</v>
      </c>
    </row>
    <row r="806" spans="1:6" s="210" customFormat="1" ht="28" x14ac:dyDescent="0.3">
      <c r="A806" s="211">
        <v>805</v>
      </c>
      <c r="B806" s="212" t="s">
        <v>173</v>
      </c>
      <c r="C806" s="213" t="s">
        <v>140</v>
      </c>
      <c r="D806" s="214">
        <v>1</v>
      </c>
      <c r="E806" s="215"/>
      <c r="F806" s="216">
        <f t="shared" si="37"/>
        <v>0</v>
      </c>
    </row>
    <row r="807" spans="1:6" s="210" customFormat="1" ht="28" x14ac:dyDescent="0.3">
      <c r="A807" s="66">
        <v>806</v>
      </c>
      <c r="B807" s="212" t="s">
        <v>174</v>
      </c>
      <c r="C807" s="213" t="s">
        <v>132</v>
      </c>
      <c r="D807" s="214">
        <v>12</v>
      </c>
      <c r="E807" s="215"/>
      <c r="F807" s="216">
        <f t="shared" si="37"/>
        <v>0</v>
      </c>
    </row>
    <row r="808" spans="1:6" s="210" customFormat="1" ht="15.5" x14ac:dyDescent="0.3">
      <c r="A808" s="211">
        <v>807</v>
      </c>
      <c r="B808" s="212" t="s">
        <v>175</v>
      </c>
      <c r="C808" s="213" t="s">
        <v>164</v>
      </c>
      <c r="D808" s="214">
        <f>D792*2</f>
        <v>134.07999999999998</v>
      </c>
      <c r="E808" s="215"/>
      <c r="F808" s="216">
        <f t="shared" si="37"/>
        <v>0</v>
      </c>
    </row>
    <row r="809" spans="1:6" s="210" customFormat="1" ht="15.5" x14ac:dyDescent="0.3">
      <c r="A809" s="66">
        <v>808</v>
      </c>
      <c r="B809" s="212" t="s">
        <v>176</v>
      </c>
      <c r="C809" s="213" t="s">
        <v>15</v>
      </c>
      <c r="D809" s="214">
        <f>((13-5.4)*11.88)*0.05</f>
        <v>4.5144000000000002</v>
      </c>
      <c r="E809" s="215"/>
      <c r="F809" s="216">
        <f t="shared" si="37"/>
        <v>0</v>
      </c>
    </row>
    <row r="810" spans="1:6" s="210" customFormat="1" ht="15.5" x14ac:dyDescent="0.3">
      <c r="A810" s="211">
        <v>809</v>
      </c>
      <c r="B810" s="212" t="s">
        <v>177</v>
      </c>
      <c r="C810" s="213" t="s">
        <v>44</v>
      </c>
      <c r="D810" s="214">
        <f>((9.4-5.4)*3.6)</f>
        <v>14.4</v>
      </c>
      <c r="E810" s="215"/>
      <c r="F810" s="216">
        <f t="shared" si="37"/>
        <v>0</v>
      </c>
    </row>
    <row r="811" spans="1:6" s="210" customFormat="1" ht="15.5" x14ac:dyDescent="0.3">
      <c r="A811" s="66">
        <v>810</v>
      </c>
      <c r="B811" s="212" t="s">
        <v>178</v>
      </c>
      <c r="C811" s="213" t="s">
        <v>44</v>
      </c>
      <c r="D811" s="214">
        <f>D809/0.05-D810</f>
        <v>75.887999999999991</v>
      </c>
      <c r="E811" s="215"/>
      <c r="F811" s="216">
        <f t="shared" si="37"/>
        <v>0</v>
      </c>
    </row>
    <row r="812" spans="1:6" s="210" customFormat="1" ht="28" x14ac:dyDescent="0.3">
      <c r="A812" s="211">
        <v>811</v>
      </c>
      <c r="B812" s="212" t="s">
        <v>179</v>
      </c>
      <c r="C812" s="213" t="s">
        <v>132</v>
      </c>
      <c r="D812" s="214">
        <v>6</v>
      </c>
      <c r="E812" s="215"/>
      <c r="F812" s="216">
        <f t="shared" si="37"/>
        <v>0</v>
      </c>
    </row>
    <row r="813" spans="1:6" s="210" customFormat="1" ht="15.5" x14ac:dyDescent="0.3">
      <c r="A813" s="66">
        <v>812</v>
      </c>
      <c r="B813" s="212" t="s">
        <v>180</v>
      </c>
      <c r="C813" s="213" t="s">
        <v>132</v>
      </c>
      <c r="D813" s="214">
        <v>2</v>
      </c>
      <c r="E813" s="215"/>
      <c r="F813" s="216">
        <f t="shared" si="37"/>
        <v>0</v>
      </c>
    </row>
    <row r="814" spans="1:6" s="210" customFormat="1" ht="15.5" x14ac:dyDescent="0.3">
      <c r="A814" s="211">
        <v>813</v>
      </c>
      <c r="B814" s="212" t="s">
        <v>181</v>
      </c>
      <c r="C814" s="213" t="s">
        <v>44</v>
      </c>
      <c r="D814" s="214">
        <f>6.29*2</f>
        <v>12.58</v>
      </c>
      <c r="E814" s="215"/>
      <c r="F814" s="216">
        <f t="shared" si="37"/>
        <v>0</v>
      </c>
    </row>
    <row r="815" spans="1:6" s="210" customFormat="1" ht="15.5" x14ac:dyDescent="0.3">
      <c r="A815" s="66">
        <v>814</v>
      </c>
      <c r="B815" s="212" t="s">
        <v>182</v>
      </c>
      <c r="C815" s="213" t="s">
        <v>44</v>
      </c>
      <c r="D815" s="214">
        <f>D797*0.2+D799*0.45+D800*0.15</f>
        <v>42.554000000000002</v>
      </c>
      <c r="E815" s="215"/>
      <c r="F815" s="216">
        <f t="shared" si="37"/>
        <v>0</v>
      </c>
    </row>
    <row r="816" spans="1:6" s="210" customFormat="1" ht="15.5" x14ac:dyDescent="0.3">
      <c r="A816" s="211">
        <v>815</v>
      </c>
      <c r="B816" s="212" t="s">
        <v>183</v>
      </c>
      <c r="C816" s="213" t="s">
        <v>44</v>
      </c>
      <c r="D816" s="214">
        <f>D803</f>
        <v>692.65599999999984</v>
      </c>
      <c r="E816" s="215"/>
      <c r="F816" s="216">
        <f t="shared" si="37"/>
        <v>0</v>
      </c>
    </row>
    <row r="817" spans="1:6" s="210" customFormat="1" ht="56" x14ac:dyDescent="0.3">
      <c r="A817" s="66">
        <v>816</v>
      </c>
      <c r="B817" s="212" t="s">
        <v>184</v>
      </c>
      <c r="C817" s="213" t="s">
        <v>132</v>
      </c>
      <c r="D817" s="214">
        <v>9</v>
      </c>
      <c r="E817" s="215"/>
      <c r="F817" s="216">
        <f t="shared" si="37"/>
        <v>0</v>
      </c>
    </row>
    <row r="818" spans="1:6" s="210" customFormat="1" ht="42" x14ac:dyDescent="0.3">
      <c r="A818" s="211">
        <v>817</v>
      </c>
      <c r="B818" s="212" t="s">
        <v>185</v>
      </c>
      <c r="C818" s="213" t="s">
        <v>132</v>
      </c>
      <c r="D818" s="214">
        <v>1</v>
      </c>
      <c r="E818" s="215"/>
      <c r="F818" s="216">
        <f t="shared" si="37"/>
        <v>0</v>
      </c>
    </row>
    <row r="819" spans="1:6" s="210" customFormat="1" ht="28" x14ac:dyDescent="0.3">
      <c r="A819" s="66">
        <v>818</v>
      </c>
      <c r="B819" s="212" t="s">
        <v>186</v>
      </c>
      <c r="C819" s="213" t="s">
        <v>15</v>
      </c>
      <c r="D819" s="214">
        <f>6.5*0.15*0.5</f>
        <v>0.48749999999999999</v>
      </c>
      <c r="E819" s="215"/>
      <c r="F819" s="216">
        <f t="shared" si="37"/>
        <v>0</v>
      </c>
    </row>
    <row r="820" spans="1:6" s="210" customFormat="1" ht="15.5" x14ac:dyDescent="0.3">
      <c r="A820" s="211">
        <v>819</v>
      </c>
      <c r="B820" s="212" t="s">
        <v>187</v>
      </c>
      <c r="C820" s="213" t="s">
        <v>158</v>
      </c>
      <c r="D820" s="214">
        <f>6.5</f>
        <v>6.5</v>
      </c>
      <c r="E820" s="215"/>
      <c r="F820" s="216">
        <f t="shared" si="37"/>
        <v>0</v>
      </c>
    </row>
    <row r="821" spans="1:6" s="210" customFormat="1" ht="42" x14ac:dyDescent="0.3">
      <c r="A821" s="66">
        <v>820</v>
      </c>
      <c r="B821" s="212" t="s">
        <v>188</v>
      </c>
      <c r="C821" s="213" t="s">
        <v>158</v>
      </c>
      <c r="D821" s="214">
        <f>48/8</f>
        <v>6</v>
      </c>
      <c r="E821" s="215"/>
      <c r="F821" s="216">
        <f t="shared" si="37"/>
        <v>0</v>
      </c>
    </row>
    <row r="822" spans="1:6" s="210" customFormat="1" ht="28" x14ac:dyDescent="0.3">
      <c r="A822" s="211">
        <v>821</v>
      </c>
      <c r="B822" s="212" t="s">
        <v>189</v>
      </c>
      <c r="C822" s="213" t="s">
        <v>190</v>
      </c>
      <c r="D822" s="214">
        <v>10</v>
      </c>
      <c r="E822" s="215"/>
      <c r="F822" s="216">
        <f t="shared" si="37"/>
        <v>0</v>
      </c>
    </row>
    <row r="823" spans="1:6" s="210" customFormat="1" ht="15.5" x14ac:dyDescent="0.3">
      <c r="A823" s="66">
        <v>822</v>
      </c>
      <c r="B823" s="212" t="s">
        <v>191</v>
      </c>
      <c r="C823" s="213" t="s">
        <v>132</v>
      </c>
      <c r="D823" s="214">
        <v>2</v>
      </c>
      <c r="E823" s="215"/>
      <c r="F823" s="216">
        <f t="shared" si="37"/>
        <v>0</v>
      </c>
    </row>
    <row r="824" spans="1:6" s="210" customFormat="1" ht="15.5" x14ac:dyDescent="0.3">
      <c r="A824" s="211">
        <v>823</v>
      </c>
      <c r="B824" s="212" t="s">
        <v>192</v>
      </c>
      <c r="C824" s="213" t="s">
        <v>15</v>
      </c>
      <c r="D824" s="214">
        <f>1.1*1.1*0.01*2</f>
        <v>2.4200000000000003E-2</v>
      </c>
      <c r="E824" s="215"/>
      <c r="F824" s="216">
        <f t="shared" si="37"/>
        <v>0</v>
      </c>
    </row>
    <row r="825" spans="1:6" s="210" customFormat="1" ht="15.5" x14ac:dyDescent="0.3">
      <c r="A825" s="66">
        <v>824</v>
      </c>
      <c r="B825" s="212" t="s">
        <v>193</v>
      </c>
      <c r="C825" s="213" t="s">
        <v>132</v>
      </c>
      <c r="D825" s="214">
        <v>1</v>
      </c>
      <c r="E825" s="215"/>
      <c r="F825" s="216">
        <f t="shared" si="37"/>
        <v>0</v>
      </c>
    </row>
    <row r="826" spans="1:6" s="210" customFormat="1" ht="28" x14ac:dyDescent="0.3">
      <c r="A826" s="211">
        <v>825</v>
      </c>
      <c r="B826" s="212" t="s">
        <v>194</v>
      </c>
      <c r="C826" s="213" t="s">
        <v>44</v>
      </c>
      <c r="D826" s="214">
        <f>0.9*0.9</f>
        <v>0.81</v>
      </c>
      <c r="E826" s="215"/>
      <c r="F826" s="216">
        <f t="shared" si="37"/>
        <v>0</v>
      </c>
    </row>
    <row r="827" spans="1:6" s="210" customFormat="1" ht="28" x14ac:dyDescent="0.3">
      <c r="A827" s="66">
        <v>826</v>
      </c>
      <c r="B827" s="212" t="s">
        <v>195</v>
      </c>
      <c r="C827" s="213" t="s">
        <v>44</v>
      </c>
      <c r="D827" s="214">
        <f>0.9*3*2+(1.1+1.1)*2*2</f>
        <v>14.200000000000001</v>
      </c>
      <c r="E827" s="215"/>
      <c r="F827" s="216">
        <f t="shared" si="37"/>
        <v>0</v>
      </c>
    </row>
    <row r="828" spans="1:6" s="210" customFormat="1" ht="15.5" x14ac:dyDescent="0.3">
      <c r="A828" s="211">
        <v>827</v>
      </c>
      <c r="B828" s="212" t="s">
        <v>196</v>
      </c>
      <c r="C828" s="213" t="s">
        <v>15</v>
      </c>
      <c r="D828" s="214">
        <f>(12.88*2+2*(12-5.4)*2/2)*0.45</f>
        <v>17.532</v>
      </c>
      <c r="E828" s="215"/>
      <c r="F828" s="216">
        <f t="shared" si="37"/>
        <v>0</v>
      </c>
    </row>
    <row r="829" spans="1:6" s="210" customFormat="1" ht="70" x14ac:dyDescent="0.3">
      <c r="A829" s="66">
        <v>828</v>
      </c>
      <c r="B829" s="212" t="s">
        <v>197</v>
      </c>
      <c r="C829" s="213" t="s">
        <v>198</v>
      </c>
      <c r="D829" s="214">
        <v>2</v>
      </c>
      <c r="E829" s="215"/>
      <c r="F829" s="216">
        <f t="shared" si="37"/>
        <v>0</v>
      </c>
    </row>
    <row r="830" spans="1:6" s="210" customFormat="1" ht="14" x14ac:dyDescent="0.3">
      <c r="A830" s="217">
        <v>829</v>
      </c>
      <c r="B830" s="206" t="s">
        <v>399</v>
      </c>
      <c r="C830" s="218" t="s">
        <v>0</v>
      </c>
      <c r="D830" s="219"/>
      <c r="E830" s="220"/>
      <c r="F830" s="221">
        <f>SUM(F774:F829)</f>
        <v>0</v>
      </c>
    </row>
    <row r="831" spans="1:6" s="210" customFormat="1" ht="15.5" x14ac:dyDescent="0.35">
      <c r="A831" s="222">
        <v>830</v>
      </c>
      <c r="B831" s="223" t="s">
        <v>93</v>
      </c>
      <c r="C831" s="224"/>
      <c r="D831" s="225"/>
      <c r="E831" s="226"/>
      <c r="F831" s="227">
        <f>F830*0.18</f>
        <v>0</v>
      </c>
    </row>
    <row r="832" spans="1:6" s="210" customFormat="1" ht="14" x14ac:dyDescent="0.3">
      <c r="A832" s="217">
        <v>831</v>
      </c>
      <c r="B832" s="206" t="s">
        <v>400</v>
      </c>
      <c r="C832" s="218" t="s">
        <v>0</v>
      </c>
      <c r="D832" s="219"/>
      <c r="E832" s="220"/>
      <c r="F832" s="221">
        <f>F831+F830</f>
        <v>0</v>
      </c>
    </row>
    <row r="833" spans="1:6" x14ac:dyDescent="0.5">
      <c r="A833" s="46">
        <v>832</v>
      </c>
      <c r="B833" s="46" t="s">
        <v>397</v>
      </c>
      <c r="C833" s="78"/>
      <c r="D833" s="165"/>
      <c r="E833" s="190"/>
      <c r="F833" s="191">
        <f>F832+F772+F710+F648+F403+F189</f>
        <v>0</v>
      </c>
    </row>
  </sheetData>
  <sheetProtection algorithmName="SHA-512" hashValue="zOhU7q8ImMVLBFcNlCRmarCcBl5qVdWlsa6wkZIdSPWQQPG670oppG8l87a7oKD+bLp2gDhjEHvVCnN3bNN47A==" saltValue="Zyy31rknKHXNq3Cxmqbi4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14ED134777A489E03A3CF5B7B9528" ma:contentTypeVersion="17" ma:contentTypeDescription="Create a new document." ma:contentTypeScope="" ma:versionID="7cc6d06da90e9466bb6dacfd32e7aaab">
  <xsd:schema xmlns:xsd="http://www.w3.org/2001/XMLSchema" xmlns:xs="http://www.w3.org/2001/XMLSchema" xmlns:p="http://schemas.microsoft.com/office/2006/metadata/properties" xmlns:ns2="579658dc-5ca5-4c57-b8e6-25cca62e8fa1" xmlns:ns3="ba03fa4d-5a13-460c-ab7e-58e5c63414c5" targetNamespace="http://schemas.microsoft.com/office/2006/metadata/properties" ma:root="true" ma:fieldsID="1bcf27d3eecc3b99e65891198ff28d0e" ns2:_="" ns3:_="">
    <xsd:import namespace="579658dc-5ca5-4c57-b8e6-25cca62e8fa1"/>
    <xsd:import namespace="ba03fa4d-5a13-460c-ab7e-58e5c63414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658dc-5ca5-4c57-b8e6-25cca62e8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ca4ef52-7c09-48d0-8f69-75e6c1e799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03fa4d-5a13-460c-ab7e-58e5c63414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4f98e1-2c1e-451a-ab7d-3bdf1d74dec2}" ma:internalName="TaxCatchAll" ma:showField="CatchAllData" ma:web="ba03fa4d-5a13-460c-ab7e-58e5c63414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03fa4d-5a13-460c-ab7e-58e5c63414c5" xsi:nil="true"/>
    <lcf76f155ced4ddcb4097134ff3c332f xmlns="579658dc-5ca5-4c57-b8e6-25cca62e8f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F17C39-5C1B-4F64-8928-C64A09C3601C}">
  <ds:schemaRefs>
    <ds:schemaRef ds:uri="http://schemas.microsoft.com/sharepoint/v3/contenttype/forms"/>
  </ds:schemaRefs>
</ds:datastoreItem>
</file>

<file path=customXml/itemProps2.xml><?xml version="1.0" encoding="utf-8"?>
<ds:datastoreItem xmlns:ds="http://schemas.openxmlformats.org/officeDocument/2006/customXml" ds:itemID="{224F9227-303A-454F-9FAA-5AA16DBEA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658dc-5ca5-4c57-b8e6-25cca62e8fa1"/>
    <ds:schemaRef ds:uri="ba03fa4d-5a13-460c-ab7e-58e5c63414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0A73D9-1474-4D47-84A9-C150CC6D4ECB}">
  <ds:schemaRefs>
    <ds:schemaRef ds:uri="http://schemas.microsoft.com/office/2006/metadata/properties"/>
    <ds:schemaRef ds:uri="http://schemas.microsoft.com/office/infopath/2007/PartnerControls"/>
    <ds:schemaRef ds:uri="ba03fa4d-5a13-460c-ab7e-58e5c63414c5"/>
    <ds:schemaRef ds:uri="579658dc-5ca5-4c57-b8e6-25cca62e8f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Innocent Muhanda</dc:creator>
  <cp:keywords/>
  <dc:description/>
  <cp:lastModifiedBy>Emma Niragire</cp:lastModifiedBy>
  <cp:revision/>
  <dcterms:created xsi:type="dcterms:W3CDTF">2025-07-07T14:24:30Z</dcterms:created>
  <dcterms:modified xsi:type="dcterms:W3CDTF">2025-07-10T15:29:08Z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0x0101002A714ED134777A489E03A3CF5B7B9528</vt:lpwstr>
  </property>
  <property fmtid="{D5CDD505-2E9C-101B-9397-08002B2CF9AE}" pid="3" name="MediaServiceImageTags">
    <vt:lpwstr/>
  </property>
</Properties>
</file>