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waterforpeople.sharepoint.com/sites/IYUTeam/Shared Documents/General/IYU FY 2024-OPERATIONS/TENDER/MVD RESPONSE PROJECTS/WORKS/RFP/"/>
    </mc:Choice>
  </mc:AlternateContent>
  <xr:revisionPtr revIDLastSave="0" documentId="8_{B83F3336-DF38-43C0-82BF-025A7C9B33F9}" xr6:coauthVersionLast="47" xr6:coauthVersionMax="47" xr10:uidLastSave="{00000000-0000-0000-0000-000000000000}"/>
  <bookViews>
    <workbookView xWindow="-110" yWindow="-110" windowWidth="19420" windowHeight="10420" xr2:uid="{8CDCA735-D5FC-444E-B2DF-ED3B71EBCD97}"/>
  </bookViews>
  <sheets>
    <sheet name="Lot_1_"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D11" i="1"/>
  <c r="D10" i="1"/>
  <c r="D6" i="1"/>
  <c r="F524" i="1"/>
  <c r="D195" i="1"/>
  <c r="D194" i="1"/>
  <c r="D7" i="1"/>
  <c r="F339" i="1"/>
  <c r="F319" i="1"/>
  <c r="F320" i="1"/>
  <c r="F321" i="1"/>
  <c r="F322" i="1"/>
  <c r="F323" i="1"/>
  <c r="F324" i="1"/>
  <c r="F325" i="1"/>
  <c r="F326" i="1"/>
  <c r="F327" i="1"/>
  <c r="F328" i="1"/>
  <c r="F329" i="1"/>
  <c r="F330" i="1"/>
  <c r="F331" i="1"/>
  <c r="F318" i="1"/>
  <c r="F303" i="1"/>
  <c r="F304" i="1"/>
  <c r="F305" i="1"/>
  <c r="F306" i="1"/>
  <c r="F307" i="1"/>
  <c r="F308" i="1"/>
  <c r="F309" i="1"/>
  <c r="F310" i="1"/>
  <c r="F311" i="1"/>
  <c r="F312" i="1"/>
  <c r="F313" i="1"/>
  <c r="F314" i="1"/>
  <c r="F315" i="1"/>
  <c r="F302" i="1"/>
  <c r="F298" i="1"/>
  <c r="F297" i="1"/>
  <c r="F289" i="1"/>
  <c r="F290" i="1"/>
  <c r="F291" i="1"/>
  <c r="F292" i="1"/>
  <c r="F293" i="1"/>
  <c r="F294" i="1"/>
  <c r="F274" i="1"/>
  <c r="F275" i="1"/>
  <c r="F276" i="1"/>
  <c r="F277" i="1"/>
  <c r="F278" i="1"/>
  <c r="F279" i="1"/>
  <c r="F280" i="1"/>
  <c r="F281" i="1"/>
  <c r="F282" i="1"/>
  <c r="F283" i="1"/>
  <c r="F284" i="1"/>
  <c r="F285" i="1"/>
  <c r="F286" i="1"/>
  <c r="F287" i="1"/>
  <c r="F288" i="1"/>
  <c r="F263" i="1"/>
  <c r="F264" i="1"/>
  <c r="F265" i="1"/>
  <c r="F266" i="1"/>
  <c r="F267" i="1"/>
  <c r="F268" i="1"/>
  <c r="F269" i="1"/>
  <c r="F270" i="1"/>
  <c r="F271" i="1"/>
  <c r="F272" i="1"/>
  <c r="F273" i="1"/>
  <c r="F262" i="1"/>
  <c r="F245" i="1"/>
  <c r="F246" i="1"/>
  <c r="F247" i="1"/>
  <c r="F248" i="1"/>
  <c r="F249" i="1"/>
  <c r="F250" i="1"/>
  <c r="F251" i="1"/>
  <c r="F252" i="1"/>
  <c r="F253" i="1"/>
  <c r="F254" i="1"/>
  <c r="F255" i="1"/>
  <c r="F256" i="1"/>
  <c r="F257" i="1"/>
  <c r="F258" i="1"/>
  <c r="F244" i="1"/>
  <c r="F230" i="1"/>
  <c r="F231" i="1"/>
  <c r="F232" i="1"/>
  <c r="F233" i="1"/>
  <c r="F234" i="1"/>
  <c r="F235" i="1"/>
  <c r="F236" i="1"/>
  <c r="F237" i="1"/>
  <c r="F238" i="1"/>
  <c r="F239" i="1"/>
  <c r="F240" i="1"/>
  <c r="F241" i="1"/>
  <c r="F229" i="1"/>
  <c r="F216" i="1"/>
  <c r="F217" i="1"/>
  <c r="F218" i="1"/>
  <c r="F219" i="1"/>
  <c r="F220" i="1"/>
  <c r="F221" i="1"/>
  <c r="F222" i="1"/>
  <c r="F223" i="1"/>
  <c r="F224" i="1"/>
  <c r="F225" i="1"/>
  <c r="F226" i="1"/>
  <c r="F215" i="1"/>
  <c r="F203" i="1"/>
  <c r="F204" i="1"/>
  <c r="F205" i="1"/>
  <c r="F206" i="1"/>
  <c r="F207" i="1"/>
  <c r="F208" i="1"/>
  <c r="F209" i="1"/>
  <c r="F210" i="1"/>
  <c r="F211" i="1"/>
  <c r="F202" i="1"/>
  <c r="F199" i="1"/>
  <c r="F198" i="1"/>
  <c r="F200" i="1" s="1"/>
  <c r="F195" i="1"/>
  <c r="F194" i="1"/>
  <c r="F97" i="1"/>
  <c r="F98" i="1"/>
  <c r="F99" i="1"/>
  <c r="F100" i="1"/>
  <c r="F101" i="1"/>
  <c r="F102" i="1"/>
  <c r="F103" i="1"/>
  <c r="F104" i="1"/>
  <c r="F105" i="1"/>
  <c r="F106" i="1"/>
  <c r="F107" i="1"/>
  <c r="F108" i="1"/>
  <c r="F109" i="1"/>
  <c r="F96" i="1"/>
  <c r="F110" i="1" s="1"/>
  <c r="F81" i="1"/>
  <c r="F82" i="1"/>
  <c r="F83" i="1"/>
  <c r="F84" i="1"/>
  <c r="F85" i="1"/>
  <c r="F86" i="1"/>
  <c r="F87" i="1"/>
  <c r="F88" i="1"/>
  <c r="F89" i="1"/>
  <c r="F90" i="1"/>
  <c r="F91" i="1"/>
  <c r="F92" i="1"/>
  <c r="F93" i="1"/>
  <c r="F80" i="1"/>
  <c r="F76" i="1"/>
  <c r="F75"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40" i="1"/>
  <c r="F26" i="1"/>
  <c r="F27" i="1"/>
  <c r="F28" i="1"/>
  <c r="F29" i="1"/>
  <c r="F30" i="1"/>
  <c r="F31" i="1"/>
  <c r="F32" i="1"/>
  <c r="F33" i="1"/>
  <c r="F34" i="1"/>
  <c r="F35" i="1"/>
  <c r="F36" i="1"/>
  <c r="F37" i="1"/>
  <c r="F25" i="1"/>
  <c r="F38" i="1" s="1"/>
  <c r="F15" i="1"/>
  <c r="F16" i="1"/>
  <c r="F17" i="1"/>
  <c r="F18" i="1"/>
  <c r="F19" i="1"/>
  <c r="F20" i="1"/>
  <c r="F21" i="1"/>
  <c r="F14" i="1"/>
  <c r="F10" i="1"/>
  <c r="F7" i="1"/>
  <c r="F6" i="1"/>
  <c r="F8" i="1" s="1"/>
  <c r="F259" i="1" l="1"/>
  <c r="F12" i="1"/>
  <c r="F196" i="1"/>
  <c r="F227" i="1"/>
  <c r="F299" i="1"/>
  <c r="F295" i="1"/>
  <c r="F212" i="1"/>
  <c r="F213" i="1" s="1"/>
  <c r="F242" i="1"/>
  <c r="F332" i="1"/>
  <c r="F316" i="1"/>
  <c r="F333" i="1"/>
  <c r="F73" i="1"/>
  <c r="F94" i="1"/>
  <c r="F22" i="1"/>
  <c r="F77" i="1"/>
  <c r="D705" i="1"/>
  <c r="F260" i="1" l="1"/>
  <c r="F334" i="1" s="1"/>
  <c r="F335" i="1" s="1"/>
  <c r="F336" i="1" s="1"/>
  <c r="F23" i="1"/>
  <c r="F300" i="1"/>
  <c r="F78" i="1"/>
  <c r="F111" i="1"/>
  <c r="D704" i="1"/>
  <c r="F704" i="1" s="1"/>
  <c r="F705" i="1"/>
  <c r="F112" i="1" l="1"/>
  <c r="F113" i="1" s="1"/>
  <c r="F114" i="1" s="1"/>
  <c r="F706" i="1"/>
  <c r="F903" i="1" l="1"/>
  <c r="F902" i="1"/>
  <c r="F901" i="1"/>
  <c r="F900" i="1"/>
  <c r="F899" i="1"/>
  <c r="F898" i="1"/>
  <c r="F897" i="1"/>
  <c r="F891" i="1"/>
  <c r="F890" i="1"/>
  <c r="F887" i="1"/>
  <c r="F886" i="1"/>
  <c r="F885" i="1"/>
  <c r="F884" i="1"/>
  <c r="F883" i="1"/>
  <c r="F879" i="1"/>
  <c r="F878" i="1"/>
  <c r="F877" i="1"/>
  <c r="F876" i="1"/>
  <c r="F875" i="1"/>
  <c r="F874" i="1"/>
  <c r="F873" i="1"/>
  <c r="F872" i="1"/>
  <c r="F871" i="1"/>
  <c r="F870" i="1"/>
  <c r="F869" i="1"/>
  <c r="F868" i="1"/>
  <c r="F865" i="1"/>
  <c r="F864" i="1"/>
  <c r="F861" i="1"/>
  <c r="F860" i="1"/>
  <c r="F859" i="1"/>
  <c r="F858" i="1"/>
  <c r="F857" i="1"/>
  <c r="F856" i="1"/>
  <c r="F855" i="1"/>
  <c r="F854" i="1"/>
  <c r="F853" i="1"/>
  <c r="F850" i="1"/>
  <c r="F849" i="1"/>
  <c r="F848" i="1"/>
  <c r="F838" i="1"/>
  <c r="F837" i="1"/>
  <c r="F836" i="1"/>
  <c r="F835" i="1"/>
  <c r="F834" i="1"/>
  <c r="F831" i="1"/>
  <c r="F830" i="1"/>
  <c r="F829" i="1"/>
  <c r="F828" i="1"/>
  <c r="F827" i="1"/>
  <c r="F826" i="1"/>
  <c r="F825" i="1"/>
  <c r="F824" i="1"/>
  <c r="F823" i="1"/>
  <c r="F822" i="1"/>
  <c r="D819" i="1"/>
  <c r="F819" i="1" s="1"/>
  <c r="D818" i="1"/>
  <c r="F818" i="1" s="1"/>
  <c r="F815" i="1"/>
  <c r="F814" i="1"/>
  <c r="F813" i="1"/>
  <c r="F812" i="1"/>
  <c r="F811" i="1"/>
  <c r="F810" i="1"/>
  <c r="F809" i="1"/>
  <c r="F806" i="1"/>
  <c r="F805" i="1"/>
  <c r="F797" i="1"/>
  <c r="D796" i="1"/>
  <c r="F796" i="1" s="1"/>
  <c r="D795" i="1"/>
  <c r="F795" i="1" s="1"/>
  <c r="F794" i="1"/>
  <c r="D793" i="1"/>
  <c r="F793" i="1" s="1"/>
  <c r="D792" i="1"/>
  <c r="F792" i="1" s="1"/>
  <c r="D791" i="1"/>
  <c r="F791" i="1" s="1"/>
  <c r="D789" i="1"/>
  <c r="F789" i="1" s="1"/>
  <c r="D788" i="1"/>
  <c r="D790" i="1" s="1"/>
  <c r="F790" i="1" s="1"/>
  <c r="D786" i="1"/>
  <c r="D785" i="1"/>
  <c r="F785" i="1" s="1"/>
  <c r="D784" i="1"/>
  <c r="F784" i="1" s="1"/>
  <c r="F783" i="1"/>
  <c r="F776" i="1"/>
  <c r="F775" i="1"/>
  <c r="F772" i="1"/>
  <c r="F773" i="1" s="1"/>
  <c r="F763" i="1"/>
  <c r="F762" i="1"/>
  <c r="F761" i="1"/>
  <c r="F760" i="1"/>
  <c r="F759" i="1"/>
  <c r="F756" i="1"/>
  <c r="F755" i="1"/>
  <c r="F748" i="1"/>
  <c r="F747" i="1"/>
  <c r="F746" i="1"/>
  <c r="F745" i="1"/>
  <c r="F744" i="1"/>
  <c r="F743" i="1"/>
  <c r="F742" i="1"/>
  <c r="F740" i="1"/>
  <c r="F739" i="1"/>
  <c r="F738" i="1"/>
  <c r="F737" i="1"/>
  <c r="F736" i="1"/>
  <c r="F735" i="1"/>
  <c r="F734" i="1"/>
  <c r="F733" i="1"/>
  <c r="F732" i="1"/>
  <c r="F731" i="1"/>
  <c r="F730" i="1"/>
  <c r="F729" i="1"/>
  <c r="F727" i="1"/>
  <c r="F726" i="1"/>
  <c r="F725" i="1"/>
  <c r="F724" i="1"/>
  <c r="F723" i="1"/>
  <c r="F722" i="1"/>
  <c r="F721" i="1"/>
  <c r="F720" i="1"/>
  <c r="F719" i="1"/>
  <c r="F718" i="1"/>
  <c r="F717" i="1"/>
  <c r="F716" i="1"/>
  <c r="F713" i="1"/>
  <c r="F712" i="1"/>
  <c r="F711" i="1"/>
  <c r="F710" i="1"/>
  <c r="F709" i="1"/>
  <c r="F708" i="1"/>
  <c r="F695" i="1"/>
  <c r="F694" i="1"/>
  <c r="F693" i="1"/>
  <c r="F692" i="1"/>
  <c r="F691" i="1"/>
  <c r="F687" i="1"/>
  <c r="F686" i="1"/>
  <c r="F685" i="1"/>
  <c r="F684" i="1"/>
  <c r="F683" i="1"/>
  <c r="F682" i="1"/>
  <c r="F681" i="1"/>
  <c r="F680" i="1"/>
  <c r="F679" i="1"/>
  <c r="F678" i="1"/>
  <c r="D675" i="1"/>
  <c r="F675" i="1" s="1"/>
  <c r="D674" i="1"/>
  <c r="F674" i="1" s="1"/>
  <c r="F671" i="1"/>
  <c r="F670" i="1"/>
  <c r="F669" i="1"/>
  <c r="F668" i="1"/>
  <c r="F667" i="1"/>
  <c r="F666" i="1"/>
  <c r="F665" i="1"/>
  <c r="F662" i="1"/>
  <c r="F661" i="1"/>
  <c r="F654" i="1"/>
  <c r="F646" i="1"/>
  <c r="F645" i="1"/>
  <c r="F644" i="1"/>
  <c r="F643" i="1"/>
  <c r="F642" i="1"/>
  <c r="F641" i="1"/>
  <c r="F640" i="1"/>
  <c r="F634" i="1"/>
  <c r="F633" i="1"/>
  <c r="F630" i="1"/>
  <c r="F629" i="1"/>
  <c r="F628" i="1"/>
  <c r="F627" i="1"/>
  <c r="F626" i="1"/>
  <c r="F622" i="1"/>
  <c r="F621" i="1"/>
  <c r="F620" i="1"/>
  <c r="F619" i="1"/>
  <c r="F618" i="1"/>
  <c r="F617" i="1"/>
  <c r="F616" i="1"/>
  <c r="F615" i="1"/>
  <c r="F614" i="1"/>
  <c r="F613" i="1"/>
  <c r="F612" i="1"/>
  <c r="F611" i="1"/>
  <c r="F608" i="1"/>
  <c r="F607" i="1"/>
  <c r="F604" i="1"/>
  <c r="F603" i="1"/>
  <c r="F602" i="1"/>
  <c r="F601" i="1"/>
  <c r="F600" i="1"/>
  <c r="F599" i="1"/>
  <c r="F598" i="1"/>
  <c r="F597" i="1"/>
  <c r="F596" i="1"/>
  <c r="F593" i="1"/>
  <c r="F592" i="1"/>
  <c r="F591" i="1"/>
  <c r="F582" i="1"/>
  <c r="F581" i="1"/>
  <c r="F580" i="1"/>
  <c r="F579" i="1"/>
  <c r="F578" i="1"/>
  <c r="F577" i="1"/>
  <c r="F576" i="1"/>
  <c r="F575" i="1"/>
  <c r="F572" i="1"/>
  <c r="F571" i="1"/>
  <c r="F570" i="1"/>
  <c r="F569" i="1"/>
  <c r="F568" i="1"/>
  <c r="F565" i="1"/>
  <c r="F564" i="1"/>
  <c r="F563" i="1"/>
  <c r="F562" i="1"/>
  <c r="F561" i="1"/>
  <c r="F560" i="1"/>
  <c r="F559" i="1"/>
  <c r="F558" i="1"/>
  <c r="F555" i="1"/>
  <c r="F554" i="1"/>
  <c r="F553" i="1"/>
  <c r="F552" i="1"/>
  <c r="F551" i="1"/>
  <c r="F550" i="1"/>
  <c r="F549" i="1"/>
  <c r="F548" i="1"/>
  <c r="F547" i="1"/>
  <c r="F546" i="1"/>
  <c r="F543" i="1"/>
  <c r="F542" i="1"/>
  <c r="F541" i="1"/>
  <c r="F540" i="1"/>
  <c r="F539" i="1"/>
  <c r="F538" i="1"/>
  <c r="F537" i="1"/>
  <c r="F534" i="1"/>
  <c r="F533" i="1"/>
  <c r="F526" i="1"/>
  <c r="F525" i="1"/>
  <c r="F514" i="1"/>
  <c r="F513" i="1"/>
  <c r="F512" i="1"/>
  <c r="F511" i="1"/>
  <c r="F510" i="1"/>
  <c r="F507" i="1"/>
  <c r="F506" i="1"/>
  <c r="F505" i="1"/>
  <c r="F504" i="1"/>
  <c r="F503" i="1"/>
  <c r="F502" i="1"/>
  <c r="F501" i="1"/>
  <c r="F500" i="1"/>
  <c r="F499" i="1"/>
  <c r="F498" i="1"/>
  <c r="D495" i="1"/>
  <c r="F495" i="1" s="1"/>
  <c r="D494" i="1"/>
  <c r="F494" i="1" s="1"/>
  <c r="F491" i="1"/>
  <c r="F490" i="1"/>
  <c r="F489" i="1"/>
  <c r="F488" i="1"/>
  <c r="F487" i="1"/>
  <c r="F486" i="1"/>
  <c r="F485" i="1"/>
  <c r="F482" i="1"/>
  <c r="F481" i="1"/>
  <c r="F474" i="1"/>
  <c r="D473" i="1"/>
  <c r="F473" i="1" s="1"/>
  <c r="D472" i="1"/>
  <c r="F472" i="1" s="1"/>
  <c r="D471" i="1"/>
  <c r="F471" i="1" s="1"/>
  <c r="F470" i="1"/>
  <c r="D469" i="1"/>
  <c r="F469" i="1" s="1"/>
  <c r="F468" i="1"/>
  <c r="F467" i="1"/>
  <c r="D466" i="1"/>
  <c r="F466" i="1" s="1"/>
  <c r="D465" i="1"/>
  <c r="F465" i="1" s="1"/>
  <c r="D464" i="1"/>
  <c r="F464" i="1" s="1"/>
  <c r="F463" i="1"/>
  <c r="F462" i="1"/>
  <c r="D459" i="1"/>
  <c r="F459" i="1" s="1"/>
  <c r="F458" i="1"/>
  <c r="F457" i="1"/>
  <c r="D455" i="1"/>
  <c r="F455" i="1" s="1"/>
  <c r="D454" i="1"/>
  <c r="F452" i="1"/>
  <c r="F451" i="1"/>
  <c r="F450" i="1"/>
  <c r="F446" i="1"/>
  <c r="D445" i="1"/>
  <c r="F445" i="1" s="1"/>
  <c r="D444" i="1"/>
  <c r="F444" i="1" s="1"/>
  <c r="D443" i="1"/>
  <c r="F443" i="1" s="1"/>
  <c r="D442" i="1"/>
  <c r="F442" i="1" s="1"/>
  <c r="D441" i="1"/>
  <c r="F441" i="1" s="1"/>
  <c r="D439" i="1"/>
  <c r="D438" i="1"/>
  <c r="F438" i="1" s="1"/>
  <c r="D433" i="1"/>
  <c r="D437" i="1" s="1"/>
  <c r="D432" i="1"/>
  <c r="F432" i="1" s="1"/>
  <c r="D431" i="1"/>
  <c r="F431" i="1" s="1"/>
  <c r="F430" i="1"/>
  <c r="D429" i="1"/>
  <c r="F429" i="1" s="1"/>
  <c r="D428" i="1"/>
  <c r="F428" i="1" s="1"/>
  <c r="D427" i="1"/>
  <c r="F427" i="1" s="1"/>
  <c r="D425" i="1"/>
  <c r="F425" i="1" s="1"/>
  <c r="D424" i="1"/>
  <c r="F424" i="1" s="1"/>
  <c r="D422" i="1"/>
  <c r="F422" i="1" s="1"/>
  <c r="D421" i="1"/>
  <c r="F421" i="1" s="1"/>
  <c r="D420" i="1"/>
  <c r="F420" i="1" s="1"/>
  <c r="F419" i="1"/>
  <c r="F416" i="1"/>
  <c r="F415" i="1"/>
  <c r="F407" i="1"/>
  <c r="F406" i="1"/>
  <c r="F405" i="1"/>
  <c r="F404" i="1"/>
  <c r="F403" i="1"/>
  <c r="F402" i="1"/>
  <c r="F401" i="1"/>
  <c r="F396" i="1"/>
  <c r="F395" i="1"/>
  <c r="F392" i="1"/>
  <c r="F391" i="1"/>
  <c r="F390" i="1"/>
  <c r="F389" i="1"/>
  <c r="F388" i="1"/>
  <c r="F385" i="1"/>
  <c r="F384" i="1"/>
  <c r="F383" i="1"/>
  <c r="F382" i="1"/>
  <c r="F381" i="1"/>
  <c r="F380" i="1"/>
  <c r="F379" i="1"/>
  <c r="F378" i="1"/>
  <c r="F377" i="1"/>
  <c r="F376" i="1"/>
  <c r="F375" i="1"/>
  <c r="F374" i="1"/>
  <c r="F371" i="1"/>
  <c r="F370" i="1"/>
  <c r="F367" i="1"/>
  <c r="F366" i="1"/>
  <c r="F365" i="1"/>
  <c r="F364" i="1"/>
  <c r="F363" i="1"/>
  <c r="F362" i="1"/>
  <c r="F361" i="1"/>
  <c r="F360" i="1"/>
  <c r="F359" i="1"/>
  <c r="F356" i="1"/>
  <c r="F355" i="1"/>
  <c r="F354" i="1"/>
  <c r="F347" i="1"/>
  <c r="F346" i="1"/>
  <c r="F345" i="1"/>
  <c r="F344" i="1"/>
  <c r="F343" i="1"/>
  <c r="F340" i="1"/>
  <c r="F185" i="1"/>
  <c r="F184" i="1"/>
  <c r="F183" i="1"/>
  <c r="F182" i="1"/>
  <c r="F181" i="1"/>
  <c r="F177" i="1"/>
  <c r="F176" i="1"/>
  <c r="F175" i="1"/>
  <c r="F174" i="1"/>
  <c r="F173" i="1"/>
  <c r="F172" i="1"/>
  <c r="F171" i="1"/>
  <c r="F170" i="1"/>
  <c r="F169" i="1"/>
  <c r="F168" i="1"/>
  <c r="D165" i="1"/>
  <c r="F165" i="1" s="1"/>
  <c r="D164" i="1"/>
  <c r="F164" i="1" s="1"/>
  <c r="F161" i="1"/>
  <c r="F160" i="1"/>
  <c r="F159" i="1"/>
  <c r="F158" i="1"/>
  <c r="F157" i="1"/>
  <c r="F156" i="1"/>
  <c r="F155" i="1"/>
  <c r="F152" i="1"/>
  <c r="F151" i="1"/>
  <c r="F144" i="1"/>
  <c r="F145" i="1" s="1"/>
  <c r="F146" i="1" s="1"/>
  <c r="F147" i="1" s="1"/>
  <c r="F148" i="1" s="1"/>
  <c r="F143" i="1"/>
  <c r="F136" i="1"/>
  <c r="F135" i="1"/>
  <c r="F132" i="1"/>
  <c r="F133" i="1" s="1"/>
  <c r="F125" i="1"/>
  <c r="F124" i="1"/>
  <c r="F123" i="1"/>
  <c r="F122" i="1"/>
  <c r="F121" i="1"/>
  <c r="F118" i="1"/>
  <c r="F117" i="1"/>
  <c r="F126" i="1" l="1"/>
  <c r="F635" i="1"/>
  <c r="F417" i="1"/>
  <c r="F372" i="1"/>
  <c r="F397" i="1"/>
  <c r="F777" i="1"/>
  <c r="F778" i="1" s="1"/>
  <c r="F779" i="1" s="1"/>
  <c r="F780" i="1" s="1"/>
  <c r="F781" i="1" s="1"/>
  <c r="F492" i="1"/>
  <c r="F866" i="1"/>
  <c r="F178" i="1"/>
  <c r="F393" i="1"/>
  <c r="F647" i="1"/>
  <c r="F648" i="1" s="1"/>
  <c r="F527" i="1"/>
  <c r="F528" i="1" s="1"/>
  <c r="F529" i="1" s="1"/>
  <c r="F357" i="1"/>
  <c r="F807" i="1"/>
  <c r="F119" i="1"/>
  <c r="F483" i="1"/>
  <c r="F788" i="1"/>
  <c r="F749" i="1"/>
  <c r="F880" i="1"/>
  <c r="F688" i="1"/>
  <c r="D426" i="1"/>
  <c r="F426" i="1" s="1"/>
  <c r="F672" i="1"/>
  <c r="F892" i="1"/>
  <c r="F515" i="1"/>
  <c r="F605" i="1"/>
  <c r="F696" i="1"/>
  <c r="F153" i="1"/>
  <c r="F508" i="1"/>
  <c r="D456" i="1"/>
  <c r="F456" i="1" s="1"/>
  <c r="F676" i="1"/>
  <c r="F655" i="1"/>
  <c r="F656" i="1" s="1"/>
  <c r="F657" i="1" s="1"/>
  <c r="F658" i="1" s="1"/>
  <c r="F631" i="1"/>
  <c r="F535" i="1"/>
  <c r="F368" i="1"/>
  <c r="F137" i="1"/>
  <c r="F138" i="1" s="1"/>
  <c r="F139" i="1" s="1"/>
  <c r="F140" i="1" s="1"/>
  <c r="F141" i="1" s="1"/>
  <c r="F166" i="1"/>
  <c r="D460" i="1"/>
  <c r="F460" i="1" s="1"/>
  <c r="F556" i="1"/>
  <c r="F757" i="1"/>
  <c r="F888" i="1"/>
  <c r="F573" i="1"/>
  <c r="F348" i="1"/>
  <c r="F820" i="1"/>
  <c r="F839" i="1"/>
  <c r="F433" i="1"/>
  <c r="D447" i="1"/>
  <c r="F447" i="1" s="1"/>
  <c r="F583" i="1"/>
  <c r="F832" i="1"/>
  <c r="F851" i="1"/>
  <c r="F162" i="1"/>
  <c r="D434" i="1"/>
  <c r="F434" i="1" s="1"/>
  <c r="F386" i="1"/>
  <c r="D423" i="1"/>
  <c r="F423" i="1" s="1"/>
  <c r="D436" i="1"/>
  <c r="F436" i="1" s="1"/>
  <c r="F566" i="1"/>
  <c r="F904" i="1"/>
  <c r="F905" i="1" s="1"/>
  <c r="F714" i="1"/>
  <c r="F862" i="1"/>
  <c r="F408" i="1"/>
  <c r="F409" i="1" s="1"/>
  <c r="F609" i="1"/>
  <c r="F764" i="1"/>
  <c r="F186" i="1"/>
  <c r="D448" i="1"/>
  <c r="D461" i="1" s="1"/>
  <c r="F461" i="1" s="1"/>
  <c r="F663" i="1"/>
  <c r="F623" i="1"/>
  <c r="F816" i="1"/>
  <c r="F594" i="1"/>
  <c r="D787" i="1"/>
  <c r="F787" i="1" s="1"/>
  <c r="F341" i="1"/>
  <c r="D440" i="1"/>
  <c r="F437" i="1"/>
  <c r="D453" i="1"/>
  <c r="F453" i="1" s="1"/>
  <c r="F544" i="1"/>
  <c r="F496" i="1"/>
  <c r="D435" i="1"/>
  <c r="F435" i="1" s="1"/>
  <c r="F454" i="1"/>
  <c r="F439" i="1"/>
  <c r="F786" i="1"/>
  <c r="F766" i="1" l="1"/>
  <c r="F767" i="1" s="1"/>
  <c r="F768" i="1" s="1"/>
  <c r="F398" i="1"/>
  <c r="F410" i="1" s="1"/>
  <c r="F411" i="1" s="1"/>
  <c r="F412" i="1" s="1"/>
  <c r="F413" i="1" s="1"/>
  <c r="F448" i="1"/>
  <c r="F636" i="1"/>
  <c r="F649" i="1" s="1"/>
  <c r="F650" i="1" s="1"/>
  <c r="F651" i="1" s="1"/>
  <c r="F652" i="1" s="1"/>
  <c r="F349" i="1"/>
  <c r="F350" i="1" s="1"/>
  <c r="F351" i="1" s="1"/>
  <c r="F798" i="1"/>
  <c r="F800" i="1" s="1"/>
  <c r="F801" i="1" s="1"/>
  <c r="F802" i="1" s="1"/>
  <c r="F893" i="1"/>
  <c r="F906" i="1" s="1"/>
  <c r="F907" i="1" s="1"/>
  <c r="F750" i="1"/>
  <c r="F751" i="1" s="1"/>
  <c r="F752" i="1" s="1"/>
  <c r="F187" i="1"/>
  <c r="F188" i="1" s="1"/>
  <c r="F189" i="1" s="1"/>
  <c r="F190" i="1" s="1"/>
  <c r="F840" i="1"/>
  <c r="F841" i="1" s="1"/>
  <c r="F842" i="1" s="1"/>
  <c r="F843" i="1" s="1"/>
  <c r="F127" i="1"/>
  <c r="F128" i="1" s="1"/>
  <c r="F129" i="1" s="1"/>
  <c r="F530" i="1"/>
  <c r="F516" i="1"/>
  <c r="F517" i="1" s="1"/>
  <c r="F518" i="1" s="1"/>
  <c r="F519" i="1" s="1"/>
  <c r="F697" i="1"/>
  <c r="F698" i="1" s="1"/>
  <c r="F699" i="1" s="1"/>
  <c r="F700" i="1" s="1"/>
  <c r="F584" i="1"/>
  <c r="F585" i="1" s="1"/>
  <c r="F586" i="1" s="1"/>
  <c r="F587" i="1" s="1"/>
  <c r="D449" i="1"/>
  <c r="F449" i="1" s="1"/>
  <c r="F440" i="1"/>
  <c r="F191" i="1" l="1"/>
  <c r="F844" i="1"/>
  <c r="F908" i="1"/>
  <c r="F909" i="1" s="1"/>
  <c r="F701" i="1"/>
  <c r="F475" i="1"/>
  <c r="F476" i="1" l="1"/>
  <c r="F477" i="1" s="1"/>
  <c r="F478" i="1" l="1"/>
  <c r="F520" i="1" l="1"/>
  <c r="F910" i="1" s="1"/>
</calcChain>
</file>

<file path=xl/sharedStrings.xml><?xml version="1.0" encoding="utf-8"?>
<sst xmlns="http://schemas.openxmlformats.org/spreadsheetml/2006/main" count="1851" uniqueCount="396">
  <si>
    <t> </t>
  </si>
  <si>
    <t>#</t>
  </si>
  <si>
    <t>DESCRIPTION OF WORKS</t>
  </si>
  <si>
    <t>Unit</t>
  </si>
  <si>
    <t>Qty</t>
  </si>
  <si>
    <t>P.U(FRW)</t>
  </si>
  <si>
    <t>P.T(FRW)</t>
  </si>
  <si>
    <t xml:space="preserve">PRELIMINARY WORKS </t>
  </si>
  <si>
    <t xml:space="preserve">Installation and site closing at the end of works, including preparation of the site according to technical specifications; mobilization of the material and its transport on the site, installation of the site, storage, guarding, including the toilet of the personnel. Site preparation also includes, site clearance, removal of top soil, levelling or any shaping necessary to the installations of the site together with all the cut and fill necessary to this end and putting in place two metalic site billboards according to the client's instructions, and including all accruals. The estimated cost for this item is maintained all through to the completion of the works. </t>
  </si>
  <si>
    <t>km</t>
  </si>
  <si>
    <t xml:space="preserve"> Study review, drawings of the site plan, drawings of particular details, longitudinal profiles, hydraulic works to perform execution, including all accruals.</t>
  </si>
  <si>
    <t>SUBTOTAL FOR PRELIMINARIES</t>
  </si>
  <si>
    <t xml:space="preserve"> Supply and installation of pipelines/ Earthwork by excavation and backfilling</t>
  </si>
  <si>
    <t>Excavation and backfilling  of Trenche  with 1.1 m deep , including compacting and all accruals.</t>
  </si>
  <si>
    <t>m3</t>
  </si>
  <si>
    <t>Supply and Installation of Concrete Terminals (painted blue and numbered) on the route of the pipeline, dim.0.15 * 0.15 * 0.8m , every 100m and at each change of direction (elbow position)</t>
  </si>
  <si>
    <t>Item</t>
  </si>
  <si>
    <t xml:space="preserve">S/total </t>
  </si>
  <si>
    <t>Supply and installation of pipelines including all accruals</t>
  </si>
  <si>
    <t>HDPE 63mm PN 16</t>
  </si>
  <si>
    <t>lm</t>
  </si>
  <si>
    <t>HDPE 40mm PN 16</t>
  </si>
  <si>
    <t>HDPE 32 mm PN 16</t>
  </si>
  <si>
    <t>Casing with GS 3'' pipe</t>
  </si>
  <si>
    <t>Casing with GS 2'' pipe</t>
  </si>
  <si>
    <t>Solid mass in stone masonry for pipes stabilization</t>
  </si>
  <si>
    <t>Pressure test</t>
  </si>
  <si>
    <t>Desinfection of network with chlorine</t>
  </si>
  <si>
    <t>S/total for Pipeworks</t>
  </si>
  <si>
    <t>Construction of one Washout #(1.6×1.6×1.2m)</t>
  </si>
  <si>
    <t xml:space="preserve">Earthworks cut, fill and evacuation or overlay of the surplus soils, including all accruals </t>
  </si>
  <si>
    <t>Hardcore (stones pitching) of 30 cm with a filling of 1:10  cement sand mortar mix, saturated with water</t>
  </si>
  <si>
    <t>Blind concrete class C, thickness 5 cm</t>
  </si>
  <si>
    <t>Reinforced concrete for base slab  ,class A</t>
  </si>
  <si>
    <t>Reinforced concrete for roof slab ,class A</t>
  </si>
  <si>
    <t>walls in stones masonry jointed with a mortar of  class D</t>
  </si>
  <si>
    <t>Coating of the internal face of wall of the inspection chamber with 3 layers of plaster of 300 kg</t>
  </si>
  <si>
    <t>m2</t>
  </si>
  <si>
    <t>Plaster on the upper side of roof slab with a rough mortar class B</t>
  </si>
  <si>
    <t>Supply and fix the damp proof course between  the roof slab, the wall and the beam of support</t>
  </si>
  <si>
    <t>Supply and fix of fiberglass A15 cover 600 mm x 600 mm</t>
  </si>
  <si>
    <t>item</t>
  </si>
  <si>
    <t>Supply and fix an iron  ladder for interior access embedded in the wall, painted with 3 layers of paint "rust preventive", the step=25cm</t>
  </si>
  <si>
    <t>Supply and installation of hydraulic equipment and Fittings for connection of washout</t>
  </si>
  <si>
    <t>LS</t>
  </si>
  <si>
    <t>Rejection works including all accruals</t>
  </si>
  <si>
    <t>Ls</t>
  </si>
  <si>
    <t>Construction of a reservoir of 20 m3 capacity</t>
  </si>
  <si>
    <t>Terracing, digging, cutting, excavation, backfilling, overlay of surplus soil and land remediation, including all acruals</t>
  </si>
  <si>
    <t>Hardcore (stones pitching) of 30 cm with voids full with cement and sand mortar mix of ratio 1 to 10 respectively, saturated with water</t>
  </si>
  <si>
    <t>Hydraulic reinforced concrete for the base</t>
  </si>
  <si>
    <t>Reinforced concrete for roof slab and beams ,class A</t>
  </si>
  <si>
    <t>Walling with shapened stones, fair face and pointing in joints</t>
  </si>
  <si>
    <t>Coating of the internal face of wall of the tank with 3 hydrafuges water proofing coats</t>
  </si>
  <si>
    <t>Supply and coating the faces of the tank with 3 layers of "Sikalatex" paint</t>
  </si>
  <si>
    <t>Supply and fix damp proof course between  the roof slab, the wall and the beam of support</t>
  </si>
  <si>
    <t>Supply and fix of the metallic cover of 80 x 80 x 0,3 cm with a ventilation shaft at the top and a mosquito screen</t>
  </si>
  <si>
    <t>Supply a portable aluminium ladder, the step=25cm and total length = 3 meter.</t>
  </si>
  <si>
    <t>INSPECTION CHAMBER # (2.6×1.7×1m)</t>
  </si>
  <si>
    <t>Hardcore (stones pitching) of 20 cm with a filling of 1:10  cement sand mortar mix, saturated with water</t>
  </si>
  <si>
    <t>Reinforced concrete for base slab and  roof slab ,class A</t>
  </si>
  <si>
    <t>Lateral walls in stones masonry jointed with a mortar of  class D</t>
  </si>
  <si>
    <t>Coating of the internal side of wall of the inspection chamber with plaster of 300 kg/m3 ciment mixture</t>
  </si>
  <si>
    <t>Plaster on upper side of the slab with a rough mortar class B</t>
  </si>
  <si>
    <t>Supply and Installation of all necessary Hydraulic equipments and fittings including strainer and water meter at every outlet pipe.</t>
  </si>
  <si>
    <t>Supply and installation of all necessary Hydraulic equipments and fittings including strainer and water meter at every outlet pipe.</t>
  </si>
  <si>
    <t>REJECTION WORK # (1.45×1.55×1m)</t>
  </si>
  <si>
    <t>Hardcore (Stones pitching) of 20 cm with a filling of 1:10  cement sand mortar mix, saturated with water</t>
  </si>
  <si>
    <t>Reinforced concrete class A, for base slab</t>
  </si>
  <si>
    <t xml:space="preserve">Masonry walls in hardcore, with fair face pointed at the joints </t>
  </si>
  <si>
    <t>Coating of walls plaster of 300 kg/m3 cement mixture</t>
  </si>
  <si>
    <t>Soakaway pit 1 m3, full of gravel and hardcore (stones pitching)</t>
  </si>
  <si>
    <t>S/total for one reservoir</t>
  </si>
  <si>
    <t>Connection of the extension to the existing R500</t>
  </si>
  <si>
    <t>Cutting, internal and external patching and repair of the existing reinforced concrete wall including labor, tools and equipment and all accruals required for the connection.</t>
  </si>
  <si>
    <t>ls</t>
  </si>
  <si>
    <t>Supply and Installation of all necessary Hydraulic equipments and fittings including strainer and water meter at outlet pipe.</t>
  </si>
  <si>
    <t>S/total for the connection</t>
  </si>
  <si>
    <t>S/total for the reservoir</t>
  </si>
  <si>
    <t>Construction of Water point with double taps for community</t>
  </si>
  <si>
    <t>Reinforced concrete for roof slab  ,class A</t>
  </si>
  <si>
    <t>walls in bricks masonry jointed with a mortar of  class D</t>
  </si>
  <si>
    <t>Coating of walls with plaster of 300 kg/m3</t>
  </si>
  <si>
    <t xml:space="preserve">Supply and fix the damp proof course between  the roof slab and the wall </t>
  </si>
  <si>
    <t xml:space="preserve">Supply and fix of the metallic cover of 50X50X0.3 cm  </t>
  </si>
  <si>
    <t>Supply and installation of all hydraulic equipment and Fittings including volumetric water meter with at least nominal flow rate of 1.5m3/h and max admissible pressure of 16 bar</t>
  </si>
  <si>
    <t>Construction of concrete slop (rampe) friendly to PWD</t>
  </si>
  <si>
    <t>Construction of  Euphobians fence around the Tap</t>
  </si>
  <si>
    <t>S/total for one water point.</t>
  </si>
  <si>
    <t>Construction of two water points with 3 taps for KAGEYO HC and GS KAMASHI</t>
  </si>
  <si>
    <r>
      <t>m</t>
    </r>
    <r>
      <rPr>
        <vertAlign val="superscript"/>
        <sz val="11"/>
        <color rgb="FF000000"/>
        <rFont val="Arial"/>
        <family val="2"/>
      </rPr>
      <t>3</t>
    </r>
  </si>
  <si>
    <t>Hardcore of 30 cm with a filling of  cement and sand mortar 1:10 mixture, saturated with water</t>
  </si>
  <si>
    <t>Reinforced concrete for base  ,class A</t>
  </si>
  <si>
    <t>Reinforced concrete for roof of slab on watermeter chamber, class A</t>
  </si>
  <si>
    <t>walls in stones masonry with fair face jointed with a mortar of  class D</t>
  </si>
  <si>
    <t>Coating of walls with 3 layers of plaster of 300 kg cement mixture</t>
  </si>
  <si>
    <r>
      <t>m</t>
    </r>
    <r>
      <rPr>
        <vertAlign val="superscript"/>
        <sz val="11"/>
        <color rgb="FF000000"/>
        <rFont val="Arial"/>
        <family val="2"/>
      </rPr>
      <t>2</t>
    </r>
  </si>
  <si>
    <t>Supply and fix the damp proof course between  the roof slab and the walls</t>
  </si>
  <si>
    <t xml:space="preserve">Supply and fix of the metallic cover of 50 x 50 x 0,3 cm </t>
  </si>
  <si>
    <r>
      <t>Soakaway pit 1 m</t>
    </r>
    <r>
      <rPr>
        <vertAlign val="superscript"/>
        <sz val="11"/>
        <color rgb="FF000000"/>
        <rFont val="Arial"/>
        <family val="2"/>
      </rPr>
      <t>3</t>
    </r>
    <r>
      <rPr>
        <sz val="11"/>
        <color rgb="FF000000"/>
        <rFont val="Arial"/>
        <family val="2"/>
      </rPr>
      <t>, full of gravel and hardcore (stones pitching)</t>
    </r>
  </si>
  <si>
    <t>Lump Sump</t>
  </si>
  <si>
    <t>S/total two water points</t>
  </si>
  <si>
    <t>S/total for water points</t>
  </si>
  <si>
    <t>Tax 18%</t>
  </si>
  <si>
    <t>Installation and site closing at the end of works, including the transport of materials and equipment necessary to perform works, including all accruals</t>
  </si>
  <si>
    <t>WATER SUPPLY NETWORK CONNECTION AND INSTALLATION OF INTRA-FACILITY INFRASTRUCTURES</t>
  </si>
  <si>
    <t>Total Rehabilitation of hand wash basins (wash basins, ankle operated faucet water tap, angle valves, pipes, flexible hose including installation , testing &amp; commissioning and all accruals</t>
  </si>
  <si>
    <t>Supply and installation of new single hand wash basins including all hydraulic equipment and Fittings (hand wash basins, ankle operated faucet water tap, angle valves, pipes including installation ,testing &amp; commissioning and all accruals</t>
  </si>
  <si>
    <t>Supply and installation of new double hand wash basins including all hydraulic equipment and Fittings (hand wash basins, ankle operated faucet water tap, angle valves, pipes including installation ,testing &amp; commissioning and all accruals</t>
  </si>
  <si>
    <t xml:space="preserve">Supply and installation of all required PPR pipes (3/4") including all necessary fittings, excavation and backfilling, site restoration, pipe covers, and holder, and associated accessories. The scope includes installing new pipeline, extension and total rehabilitation of existing pipeline plumbing system where required. The work also includes testing &amp; commissioning and all accruals ensuring full functioning upon completion. </t>
  </si>
  <si>
    <t>Supply and installation of all required evacuation pipes PVC 63 PN6 to the nearby septic tank including all necessary fittings, excavation and backfilling, site restoration, installation ,testing &amp; commissioning and all accruals</t>
  </si>
  <si>
    <t>SUBTOTAL FOR hand wash basins</t>
  </si>
  <si>
    <t>PRELIMINARY EARTHWORKS</t>
  </si>
  <si>
    <t>Site installations and dismissal/ transportation of equipments including cleaning and all accruals</t>
  </si>
  <si>
    <t xml:space="preserve">S/Total </t>
  </si>
  <si>
    <t>PLUMBING WORK</t>
  </si>
  <si>
    <t>Rehabilitation and replacement of all hydraulic equipment and Fittings (ankle operated faucet water tap, angle valves, pipes including installation , testing &amp; commissioning and all accruals)</t>
  </si>
  <si>
    <t>Supply and installation of soap dispenser and holder including 20l liquid soap and all accruals</t>
  </si>
  <si>
    <t>TOTAL FOR HAND WASH REHABILITATION</t>
  </si>
  <si>
    <t>18% tax</t>
  </si>
  <si>
    <t>IMPROVE SANITATION FACILITIES AT KAGEYO HC</t>
  </si>
  <si>
    <t xml:space="preserve">Minor rehabilitation of flushing toilets including connection to the piped network and replace all fittings.The work also includes testing &amp; commissioning and all accruals ensuring full functioning upon completion. 5 units at Kageyo HC. </t>
  </si>
  <si>
    <t>pce</t>
  </si>
  <si>
    <t xml:space="preserve">Minor rehabilitation,  replace all plumbing fittings, and extention of piped network to ensure shower rooms at Kageyo HC (6 units).The work also includes testing &amp; commissioning and all accruals ensuring full functioning upon completion. </t>
  </si>
  <si>
    <t xml:space="preserve">SubTotal- provision of sanitation services </t>
  </si>
  <si>
    <t>Site installations and dismissal/ transportation of equipments</t>
  </si>
  <si>
    <t xml:space="preserve">Site clearing ,earthworks cut, fill and evacuation or overlay of the surplus soils, including all accruals </t>
  </si>
  <si>
    <t>S/Total1</t>
  </si>
  <si>
    <t>MASONRY AND ELEVATION</t>
  </si>
  <si>
    <t>Base Hardcore (stones pitching) of 30 cm with a filling of 1:10  cement sand mortar mix, saturated with water</t>
  </si>
  <si>
    <t>Floor finishing on the upper side of the hardcore base, and on side pavement  as pavemnet finishing with a rough mortar class B</t>
  </si>
  <si>
    <t>Side pavament Hardcore base of 15cm thickness</t>
  </si>
  <si>
    <t xml:space="preserve">Supply and fix the damp proof course between  the floor and the wall </t>
  </si>
  <si>
    <t>Walls in burnt blick masonry jointed with a mortar of  class D for the entire structure including the inspection manhole chamber</t>
  </si>
  <si>
    <t xml:space="preserve">Reinforced concrete Bassin base slab </t>
  </si>
  <si>
    <t>S/Total 2</t>
  </si>
  <si>
    <t>TILES WORK</t>
  </si>
  <si>
    <t>Supply and fix tiles for Tile finishing on hand washing walls, Bassin base and basins sink vassels( Lavabo) with all accessories+Flexible pipes to fix on basins sink</t>
  </si>
  <si>
    <t>Binders for  tiles fixtures</t>
  </si>
  <si>
    <t>S/Total 4</t>
  </si>
  <si>
    <t>Water connection (1") to the nearby water tank</t>
  </si>
  <si>
    <t>Wasted water evacuation PVC pipe ND 63 PN 10</t>
  </si>
  <si>
    <t>Lm</t>
  </si>
  <si>
    <t xml:space="preserve">Construction of soak pits </t>
  </si>
  <si>
    <t xml:space="preserve">Supply and installation of water tap with high quality in aluminum or chrome or gold with at least nominal flow rate of 1.5m3/h and max admissible pressure of 16 bar (with its accessories and accruals) </t>
  </si>
  <si>
    <t>Pc</t>
  </si>
  <si>
    <t xml:space="preserve">Supply and installation of Galvanized water valve 3/4" with at least nominal flow rate of 1.5m3/h and max admissible pressure of 16 bar in conformity with European standards and ISO 4064 </t>
  </si>
  <si>
    <t xml:space="preserve">Supply and installation of  elbow 1" with at least nominal flow rate of 1.5m3/h and max admissible pressure of 16 bar in conformity with European standards and ISO 4064 </t>
  </si>
  <si>
    <t xml:space="preserve">Supply and installation of Tee reducer 1" to 1/2" with at least nominal flow rate of 1.5m3/h and max admissible pressure of 16 bar in conformity with European standards and ISO 4064 </t>
  </si>
  <si>
    <t xml:space="preserve">Supply and installation of  Unions, nipples and a adapter to galvanized hydrsulic fittings 1" and 3/4" with at least nominal flow rate of 1.5m3/h and max admissible pressure of 16 bar in conformity with European standards and ISO 4064 </t>
  </si>
  <si>
    <t xml:space="preserve">Supply and installation of angle valves (vannes d'equere) 1/2" </t>
  </si>
  <si>
    <t>Hydraulic equipments fixture( installation , testing &amp; commissioning/Plumber)</t>
  </si>
  <si>
    <t>S/Total 5</t>
  </si>
  <si>
    <t xml:space="preserve">SOAK WAY PIT WORKS </t>
  </si>
  <si>
    <t>Soakaway pit filled with clean stones</t>
  </si>
  <si>
    <t>Rip-rap( stone pitch to fill in the excavated pit ( Medium, Small &amp; River gravels)</t>
  </si>
  <si>
    <t>Masonry works in burnt  on upper part of the pit</t>
  </si>
  <si>
    <t xml:space="preserve">Cover of the soak away pit in a reinforced concrete (d=1.40 m), </t>
  </si>
  <si>
    <t>Supply and installation of top ventilation PVC 90 pipe of 2.5m height on the soakaway pit concrete cover</t>
  </si>
  <si>
    <t>S/Total 6</t>
  </si>
  <si>
    <t>HDPE75 mm PN 16</t>
  </si>
  <si>
    <t>Casing with GS 4'' pipe</t>
  </si>
  <si>
    <t>Construction of one Air vent Chamber  #(1.6×1.6×1.2m)</t>
  </si>
  <si>
    <t>Walls in stones masonry jointed with a mortar of  class D</t>
  </si>
  <si>
    <t>Supply and installation of hydraulic equipment and Fittings for connection of Flanged Air release valve</t>
  </si>
  <si>
    <t>S/total for one chamber</t>
  </si>
  <si>
    <t>Construction of two Washout #(1.6×1.6×1.2m)</t>
  </si>
  <si>
    <t>S/total two chambers</t>
  </si>
  <si>
    <t>Construction of the one break pressure CHAMBER # (3.1×2.4×1.2m)</t>
  </si>
  <si>
    <t xml:space="preserve">Earthwork by cut, fill and evacuation or overlay of the surplus soils, including all accruals </t>
  </si>
  <si>
    <t>Hardcore (stones pitching) of 30 cm with voids full with cement and sand mortar mix of ratio 1 to 10 respectively</t>
  </si>
  <si>
    <t>Blind with concrete class C, thickness 5 cm</t>
  </si>
  <si>
    <t>Reinforced concrete for the roof ,class A</t>
  </si>
  <si>
    <t>Coating of the internal face of wall of the inspection chamber with 3 layers of plaster of 300 kg/m3</t>
  </si>
  <si>
    <t>Supply and apply 3 layers of paints "Sikalatex"</t>
  </si>
  <si>
    <t>Plaster on upper side of the roof  slab with a rough mortar class B</t>
  </si>
  <si>
    <t>Supply a fixed aluminium ladder for interior access embedded in the wall, painted with 3 layers of paint "rust preventive", with 2m of height</t>
  </si>
  <si>
    <t>Supply and installation of hydraulic equipment and Fittings for connection of  automatic intake  (All valve of PN16), strainers, water meters and all accessories..</t>
  </si>
  <si>
    <t>S/total for inspection chamber</t>
  </si>
  <si>
    <t>Connection of the extension to the existing R50</t>
  </si>
  <si>
    <t>Construction of three water points with 3 taps for SOVU HC and EP BIBUNGO</t>
  </si>
  <si>
    <t>S/total three water points</t>
  </si>
  <si>
    <t>Stone masonry retaining wall with reinforced concrete column where necessary (to be defined by engineers)</t>
  </si>
  <si>
    <t>cum</t>
  </si>
  <si>
    <t>S/Total</t>
  </si>
  <si>
    <t xml:space="preserve">Connection manhole (40x40cm mahole with its door trap/Trapillon in metallic cover for water meter and inspection </t>
  </si>
  <si>
    <t>Evacuation manhole (30x30cm mahole with its removable cover for evacuated used waters)</t>
  </si>
  <si>
    <t>Water connection (1") to the nearby water supply network</t>
  </si>
  <si>
    <t>Supply and installation of hydraulic equipment and Fittings including volumetric water meter with at least nominal flow rate of 1.5m3/h and max admissible pressure of 16 bar in conformity with European standards and ISO 4064 including all accruals</t>
  </si>
  <si>
    <t>pc</t>
  </si>
  <si>
    <t xml:space="preserve">Supply and installation of pedal faucet water tap with high quality in aluminum or chrome or gold   with at least nominal flow rate of 1.5m3/h and max admissible pressure of 16 bar (with its accessories and accruals) </t>
  </si>
  <si>
    <t xml:space="preserve">Supply and installation of ankle operated faucet water tap with high quality in aluminum or chrome or gold   with at least nominal flow rate of 1.5m3/h and max admissible pressure of 16 bar (with its accessories and accruals) </t>
  </si>
  <si>
    <t>WELDING AND INSTALLATION OF METALLIC BRANDING</t>
  </si>
  <si>
    <t xml:space="preserve">RHS 40x40x1.5mm thick to hang on a a metallic panel support </t>
  </si>
  <si>
    <t>Plain metallic panel (2.8x80cm) for branding paintings of 1.5mm thick (tole plane) to post for Hygiene behavior change messages</t>
  </si>
  <si>
    <t>TOTAL - FOR ONE(1) HAND WASHING (A)</t>
  </si>
  <si>
    <t>STORAGE TANK</t>
  </si>
  <si>
    <t xml:space="preserve">Supply and installation of plastic tank, 2m3 </t>
  </si>
  <si>
    <t>Concrete stands to mount on poles holding reservoir tank</t>
  </si>
  <si>
    <t xml:space="preserve"> m3 </t>
  </si>
  <si>
    <t>Stone masonry stand to lay on a storage tank</t>
  </si>
  <si>
    <t>Supply and installation of a 2 m3 plastic water reservoir at 3m of height</t>
  </si>
  <si>
    <t>RHS 80x40x1.5mm thick diagonal support of tank structure</t>
  </si>
  <si>
    <t>RHS 40x40x1.5mm thick diagonal support of tank structure</t>
  </si>
  <si>
    <t xml:space="preserve">RHS 30x30x1.5mm thick transversalaas tank base support </t>
  </si>
  <si>
    <t>Supply and installation of hydraulic equipment including float valves , pipes, bend, union,ball valves,niples, teflons,including installation , testing &amp; commissioning and all accruals</t>
  </si>
  <si>
    <t>TOTAL FOR STORAGE TANK (B)</t>
  </si>
  <si>
    <t xml:space="preserve">TOTAL OF HANDWASHING FACILITY (IES), WATER STORAGE </t>
  </si>
  <si>
    <t>IMPROVE SANITATION FACILITIES AT SOVU HC</t>
  </si>
  <si>
    <t>Minor rehabilitation of flushing toilets including connection to the piped network and replace all fittings.The work also includes testing &amp; commissioning and all accruals ensuring full functioning upon completion.  6 units at Sovu HC</t>
  </si>
  <si>
    <t xml:space="preserve">Minor rehabilitation,  replace all plumbing fittings, and extention of piped network to ensure shower rooms at Sovu HC (3 units) are connected to a water supply network connection .The work also includes testing &amp; commissioning and all accruals ensuring full functioning upon completion. </t>
  </si>
  <si>
    <t>Site installation and withdrawal (cleaning), counter verification and preparation of implementation documents ( 1site)</t>
  </si>
  <si>
    <t>FF</t>
  </si>
  <si>
    <t>Plot levering</t>
  </si>
  <si>
    <t>Pit excavation up to 3.9 deep including maintaining and  supporting sides and keeping free from  water, mud and fallen materials</t>
  </si>
  <si>
    <t>Backfilling around pit wall</t>
  </si>
  <si>
    <t>Load and car away from site, surplus soil</t>
  </si>
  <si>
    <t>Blinding concrete to receive stone masonry pit walls Size: 60Cm wide and 5cm thick, ; Mixing ratio: 1:1.5:1.5</t>
  </si>
  <si>
    <t>Construction of stone masonry foundations plinth walls. Size at the top 40 cm as thickness and 3.6m High using cement mortar mixed at: 1:4</t>
  </si>
  <si>
    <t>Leveling Cement screed on pit wall with 5cm</t>
  </si>
  <si>
    <t>RC Beam on   pit wall (20x25 cm)</t>
  </si>
  <si>
    <t>Internal pit wall plastering and cement finishing with hydrofuge</t>
  </si>
  <si>
    <t>Gravel spread on the bottom area of the pit: 30cm thick layer of</t>
  </si>
  <si>
    <t xml:space="preserve">Supply of portable unoxidable metallic ladder (alminium) with 6m length, 0.5m wide, steps at spaced at 25cm minimmum </t>
  </si>
  <si>
    <t xml:space="preserve">Main RC Cover slab:  15cm thick. Concrete Mix 1:1.5:1.5 </t>
  </si>
  <si>
    <t xml:space="preserve">Removable Cover slab: 150mm thick Reinforced Concrete Mix 1:1.5:1.5 </t>
  </si>
  <si>
    <t>Trenches Foundation excavation (70cm deep, unless specified differently and according to soil resistance) for fence and shower room</t>
  </si>
  <si>
    <t>Cement Blinding under foundation (5cm) for fence and shower room</t>
  </si>
  <si>
    <t>Stone foundation 40 cm thick 80cm deep  according to soil resistancef or fence and shower room</t>
  </si>
  <si>
    <t>Roffing</t>
  </si>
  <si>
    <t>ML</t>
  </si>
  <si>
    <t xml:space="preserve">Reinforced concrete for columns. Concrete Mix 1:1.5:1.5 </t>
  </si>
  <si>
    <t xml:space="preserve">Reinforced concrete ring beams. Concrete Mix 1:1.5:1.5 </t>
  </si>
  <si>
    <t>External  and internal walling using clay burnt bricks</t>
  </si>
  <si>
    <t>Supply and fix of Concrete vent blocks</t>
  </si>
  <si>
    <t>40x60x1.5mm steel sections for roof structure</t>
  </si>
  <si>
    <t>mL</t>
  </si>
  <si>
    <t>Roof covering using BG 28 Iron sheets with all accessories (Fixing materials, steel gutters and downspouts)</t>
  </si>
  <si>
    <t>Supply and fix a 20x20x1.5mm MS gutter</t>
  </si>
  <si>
    <t>Supply and fix a 20x1.5mm fascia board</t>
  </si>
  <si>
    <t>Supply and fix a 110mm DIA PN 10 PVC dorn pipes with all accessories up to PVC rain water tanks.</t>
  </si>
  <si>
    <t xml:space="preserve">Cement plaster in two coats mix 1:3 polished patterned waterproofing plasters to approval, 40mm thick on internal plinth walls </t>
  </si>
  <si>
    <t>Cement plaster in two coats mix 1:3 polished patterned plaster to approval, 30mm thick on internal walls</t>
  </si>
  <si>
    <t>Pointing of External walls using cement mortar of a mixng ration: 1-2</t>
  </si>
  <si>
    <t>Supply and fix 110mm DIA PN 6 vent pipes (4.5m high) with all accessories as per the design</t>
  </si>
  <si>
    <t>Supply and fix 110mm DIA PN 6 vent pipes (2.8m high) with all accessories as per the design</t>
  </si>
  <si>
    <t>Supply and fix a wall mounted 2mm thick-40mm DIA Steel toilet Grab bars handles for fisabled On both sides.</t>
  </si>
  <si>
    <t>Skirting</t>
  </si>
  <si>
    <t xml:space="preserve">Screed: 50mm thick Cement mortar Floor screading </t>
  </si>
  <si>
    <t>Floor finishing with with smooth cement</t>
  </si>
  <si>
    <t>Floor finishing with with rougth cement</t>
  </si>
  <si>
    <t>Supply and fix a smart and fresh SATO plastic toilet with a self-sealing trap door for shuting out fliers, other insects and odors.</t>
  </si>
  <si>
    <t>Plastic W.C Toilet (for people with disability)</t>
  </si>
  <si>
    <t>Plaster rendering using coatings mixing ratio on urinals area: 1-3</t>
  </si>
  <si>
    <t>Painting on guttes, roof trusses and purlines</t>
  </si>
  <si>
    <t xml:space="preserve">Emulsion paint to plastered surfaces on internal walls </t>
  </si>
  <si>
    <t>90x210 Cm plain metallic door with all accessories (3 hinges, Inside and outside door lockers, inside and outside paint in 2 coats; anti rusting for the 1st coating and oil paint for the second coat with the collor selected by the client)</t>
  </si>
  <si>
    <t>90x210 Cm glazed metallic window with all accessories; paint in 2 coats; anti rusting for the 1st coating and oil paint for the second coat with the collor selected by the client)</t>
  </si>
  <si>
    <t xml:space="preserve">RCC Concrete casting using class 25 concrete for the ground gutter for urinals </t>
  </si>
  <si>
    <t>Supply and lay a 90mm DIA PN 10 Perforated PVC pipes</t>
  </si>
  <si>
    <t>Supply and lay a 90mm DIA PN 10 PVC drainage pipe with all accessories up to the pit. (Excavation of a trensh, protection of the pipe using sand, laying the pipe with all accessories and soil backfilling)</t>
  </si>
  <si>
    <t>Supply and place a gully trap installed in a well covered 500x500x3mm manhole</t>
  </si>
  <si>
    <t>Pce</t>
  </si>
  <si>
    <t>Sifons de sol</t>
  </si>
  <si>
    <t xml:space="preserve">Top cover: 100 thick RCC Concrete using class 25 concrete </t>
  </si>
  <si>
    <t>Supply and fix a 3m high  300x300x2.5mm Fire exhaust with all accessories</t>
  </si>
  <si>
    <t>Preparation of the fire base using: well compacted ground, laying 150mm thick layer of agregates mixed with a good clay soil.</t>
  </si>
  <si>
    <t>External and internal finishes by plaster rendering all using fire resistant coatings</t>
  </si>
  <si>
    <t>Construction of Retaining wall, including pointing and 50mm diameter Pipes</t>
  </si>
  <si>
    <t>Construction of hand washing facilities in burnt brick masonry ended by RC concrete (Class25) in sink form with 2 taps, sifon, connected to existing tank of constructed toilet, washwater drained to dedicated soak pit through pipes. Where there is existing water suppy, the tank should be connect inorder to facilitate the use of handwashing in dry season. (for both sides)</t>
  </si>
  <si>
    <t>ff</t>
  </si>
  <si>
    <t>TOTAL - FOR ONE LAUNDRY</t>
  </si>
  <si>
    <t xml:space="preserve">Connection of Kibirizi Health Center to the Runyana (crossborder)-Kibirizi WSS                                    </t>
  </si>
  <si>
    <t>Supply, lay and installation of gangaah pipe (uPVC DN32 PN16) including all fittings and accessories</t>
  </si>
  <si>
    <t>m</t>
  </si>
  <si>
    <t>Trench excavation and backfilling for pipeline in the  ground up to 1.10 m depth , including all accruals</t>
  </si>
  <si>
    <t>Supply and fix hydraulic equipment including strainer, water meters for Ntyazo HC.</t>
  </si>
  <si>
    <t>S/total</t>
  </si>
  <si>
    <t>Partial Rehabilitation and replacement of all hydraulic equipment and Fittings for hand wash basins (ankle operated faucet water tap, angle valves, pipes, flexible hose including installation , testing &amp; commissioning and all accruals).</t>
  </si>
  <si>
    <t xml:space="preserve">Supply and installation of all required PPR pipes (3/4") including all necessary fittings, excavation and backfilling, site restoration, pipe covers, and holder, and associated accessories. The scope includes inspection of existing intra-facility plumbing network, installing extension of existing pipeline, as well as  partial rehabilitation of existing pipeline plumbing system where required. The work also includes testing &amp; commissioning and all accruals ensuring full functioning upon completion. </t>
  </si>
  <si>
    <t>Supply and installation of elevated plastic tank 10 m3 for clean water at Kibirizi health center</t>
  </si>
  <si>
    <t>Ground preparation and excavation up to hardcore soil layor, deepth at least of 60Cm (depends on location)</t>
  </si>
  <si>
    <t>Supply and installation of a 10 m3 plastic water reservoir at 7m of height</t>
  </si>
  <si>
    <t>RHS 80x40x1.5mm thick diagonal support of tank structure coated with paints against erosion, fixed in mass concrete</t>
  </si>
  <si>
    <t>RHS 40x40x1.5mm thick diagonal support of tank structure coated with paints against erosion, fixed in mass concrete</t>
  </si>
  <si>
    <t>RHS 30x30x1.5mm thick transversalaas tank base support coated with paints against erosion, fixed in mass concrete</t>
  </si>
  <si>
    <t>Supply and installation of metal steel sheet 1.5mm at the base of the tank including coating with paints against erosion and all accruals</t>
  </si>
  <si>
    <t>Supply and installation of hydraulic equipment including washout, float valves , pipes, bend, union,ball valves,niples, teflons,including installation , testing &amp; commissioning and all accruals</t>
  </si>
  <si>
    <t>Excavations of a 1m DIA 16 deep soak pit and filling inside stones,Construction of a 1m high/300mm thick stone masonry protection wall on the top part of the soakpit up to the ground level</t>
  </si>
  <si>
    <t xml:space="preserve">S/Total for one tank at Kibirizi HC </t>
  </si>
  <si>
    <t xml:space="preserve">REHABILITATION  OF MASONRY RESERVOIR of 15 m3 </t>
  </si>
  <si>
    <t xml:space="preserve">Lanscaping around the reservoir </t>
  </si>
  <si>
    <t>Cleaning and rejointing with Cement Mortar mixed at 400kg/m3 on external  face of wall of the reservoir</t>
  </si>
  <si>
    <t>Supply and fix damp proof course between  the roof slab, the wall and the Beam  of support</t>
  </si>
  <si>
    <t>Supply and installation of hydraulic equipment and Fittings for connection of 20m3 reservoir including volumetric Water meter with at least nominal flow rate of 1.5m3/hand max admissible pressure of 16 bars in conformity with European standards and ISO4064,all inlets and all outlets  including Valves,Elbows ,Adaptors,Floater,etc and other equipment and accessories required for the safe and efficiency connection for water inlets and outlet for reservoir and for its chamber and rejection head</t>
  </si>
  <si>
    <t>40. INSPECTION CHAMBER</t>
  </si>
  <si>
    <t>Coating of the internal side of wall of the inspection chamber with 3 layers of plaster of 300 kg ciment mixture</t>
  </si>
  <si>
    <t>Supply and fix the damp proof course between  the roof slab and the wall</t>
  </si>
  <si>
    <t>Supply and fix of the metallic cover of 60x60x0.3 cm  with a ventilation shaft at the top and the mosquito screen</t>
  </si>
  <si>
    <t>Supply and fix an  Aluminium  ladder  for interior access embedded in the wall, painted with 3 layers of rust preventive paint, the step=25cm</t>
  </si>
  <si>
    <t>41. REJECTION WORK</t>
  </si>
  <si>
    <t>Blinding concrete class C, thickness 5 cm</t>
  </si>
  <si>
    <t>Supply and installation of Rejection pipeline with respect to the same diameter as main inlet pipe into reservoir  including all excavations backfilling and landscape works along rejection head</t>
  </si>
  <si>
    <t xml:space="preserve">S/total for the rehabiltation of masonry reservoir of 15 m3 </t>
  </si>
  <si>
    <t>HAND WASHING STRUCTURE</t>
  </si>
  <si>
    <t>S/Total 3</t>
  </si>
  <si>
    <t>S/Total 7</t>
  </si>
  <si>
    <t>S/Total 8</t>
  </si>
  <si>
    <t>General total for 1 HWF at KIBIRIZI HC ( ALL TAXES EXCLUSIVE)(RWF)</t>
  </si>
  <si>
    <t>General total for 1 HWF at KIBIRIZI HC ( ALL TAXES  (ALL TAXES INCLUSIVE)(RWF)</t>
  </si>
  <si>
    <t>IMPROVE SANITATION FACILITIES AT KIBIRIZI HC</t>
  </si>
  <si>
    <t xml:space="preserve">Connection to a piped water network, minor rehabilitation of existing latrines and urinals, and construction of walk ramps for children and people with disabilities towards an existing block of latrines and urinals.The work also includes testing &amp; commissioning and all accruals ensuring full functioning upon completion. </t>
  </si>
  <si>
    <t>TOTAL - FOR ONE LAUNDRY AT KIBIRIZI HC</t>
  </si>
  <si>
    <t>General total for one laundry at Kibirizi HC (RWF)</t>
  </si>
  <si>
    <t>Supply and installation of pipelines/ Earthwork and booster pump</t>
  </si>
  <si>
    <t>Preparing notches of the tanks and installation of all  Required Valve at the existing tank including Installation of foot strainer and all accruals</t>
  </si>
  <si>
    <t>Construction of a pump shelter and foundation with reinforced concrete cement at the outlet of existing tank including inspection chamber rearrangement and all accruals.</t>
  </si>
  <si>
    <t>Supply of booster pump (H=40m, Q=20l/sec) with all fittings and accessories including all accruals.</t>
  </si>
  <si>
    <t>Supply and fix hydraulic equipment including water meters for Ruyenzi HC.</t>
  </si>
  <si>
    <t>Sub-Total for pipe works and booster pump</t>
  </si>
  <si>
    <t xml:space="preserve">Construction of 20m3 tank for Ruyenzi HC </t>
  </si>
  <si>
    <t>Supply and installation of all necessary Hydraulic equipments and fittings including strainer and water meter at the outlet pipe.</t>
  </si>
  <si>
    <t>Sub-Total for water tank</t>
  </si>
  <si>
    <t>Partial Rehabilitation and replacement of all hydraulic equipment and Fittings for hand wash basins (ankle operated faucet water tap, angle valves, pipes, flexible hose including installation , testing &amp; commissioning and all accruals)</t>
  </si>
  <si>
    <t>Supply and installation of hand wash basins including all hydraulic equipment and Fittings (hand wash basins, ankle operated faucet water tap, angle valves, pipes including installation ,testing &amp; commissioning and all accruals</t>
  </si>
  <si>
    <t xml:space="preserve">Supply and installation of all required PPR pipes including all necessary fittings, excavation and backfilling, site restoration, pipe covers, and holder, and associated accessories. The scope includes installing new pipeline, extension of existing pipeline, as well as total rehabilitation of existing pipeline plumbing system where required. The work also includes testing &amp; commissioning and all accruals ensuring full functioning upon completion. </t>
  </si>
  <si>
    <t>S/Total I</t>
  </si>
  <si>
    <t>Site installation and withdrawal (cleaning), counter verification and preparation of implementation documents ( 1sites sites)</t>
  </si>
  <si>
    <t>SubTotal-Construction of Construction of septic tank at Ruyenzi  HC in Nyanza District</t>
  </si>
  <si>
    <t>Total for provision of Sanitation facilitities with tax exclusive</t>
  </si>
  <si>
    <t>General total for  provision of sanitation facilitities with tax inclusive (RWF)</t>
  </si>
  <si>
    <r>
      <t>m</t>
    </r>
    <r>
      <rPr>
        <vertAlign val="superscript"/>
        <sz val="11"/>
        <color rgb="FF000000"/>
        <rFont val="Gill Sans MT"/>
        <family val="2"/>
      </rPr>
      <t>3</t>
    </r>
  </si>
  <si>
    <r>
      <t>m</t>
    </r>
    <r>
      <rPr>
        <vertAlign val="superscript"/>
        <sz val="11"/>
        <color rgb="FF000000"/>
        <rFont val="Gill Sans MT"/>
        <family val="2"/>
      </rPr>
      <t>2</t>
    </r>
  </si>
  <si>
    <t>General total for 1 laundry (RWF)</t>
  </si>
  <si>
    <t>CONSTRUCTION AND REHABILITATION OF WASH FACILITIES IN NGORORERO AND NYANZA DISTRICTS</t>
  </si>
  <si>
    <t>CONNECTION OF KAGEYO HC TO MUHEMBE WSS IN NGORORERO DISTRICT</t>
  </si>
  <si>
    <t>WASH INTRA-FACILITY INSTALLATION AT KAGEYO HC</t>
  </si>
  <si>
    <t>WATER SUPPLIES FOR KAGEYO HC IN NGORORERO DISTRICT</t>
  </si>
  <si>
    <t xml:space="preserve">WATER SUPPLIES FOR KAGEYO HC KAGEYO HC </t>
  </si>
  <si>
    <t xml:space="preserve">INTRA-FACILITY INSTALLATION AT KAGEYO HC (ALL TAXES EXCLUSIVE)  (RWF)  </t>
  </si>
  <si>
    <t xml:space="preserve">INTRA-FACILITY INSTALLATION AT KAGEYO HC  (ALL TAXES INCLUSIVE) (RWF)  </t>
  </si>
  <si>
    <t>REHABILITATION OF  ONE HAND-WASHING FACILITIES AT KAGEYO HC</t>
  </si>
  <si>
    <t>handwash facility at Kageyo HC  (ALL TAXES INCLUSIVE)(RWF)</t>
  </si>
  <si>
    <t>HAND WASH REHABILITATION</t>
  </si>
  <si>
    <t>handwash facility at Kageyo HC (ALL TAXES EXCLUSIVE) (RWF)</t>
  </si>
  <si>
    <t>PROVISION OF Sanitation facilititiesat Kageyo HC with tax exclusive</t>
  </si>
  <si>
    <t>provision of sanitation facilitities Kageyo HC with tax inclusive (RWF)</t>
  </si>
  <si>
    <t>CONSTRUCTION OF LAUNDRY AT KAGEYO HC</t>
  </si>
  <si>
    <t>ONE LAUNDRY AT KAGEYO HC</t>
  </si>
  <si>
    <t>laundry (RWF)</t>
  </si>
  <si>
    <t xml:space="preserve"> CONNECTION OF SOVU HC TO NYIRARONGERO-MUSENYI WSS IN NGORORERO DISTRICT</t>
  </si>
  <si>
    <t>Subtotal for Kageyo HC</t>
  </si>
  <si>
    <t>WASH INTRA-FACILITY INSTALLATION AT SOVU HC</t>
  </si>
  <si>
    <t>WATER SUPPLIES FOR SOVU HC IN NGORORERO DISTRICT (RWF)</t>
  </si>
  <si>
    <t>WATER SUPPLIES FOR SOVU HC IN NGORORERO DISTRICT(RWF)</t>
  </si>
  <si>
    <t xml:space="preserve">INTRA-FACILITY INSTALLATION AT SOVU HC  (ALL TAXES EXCLUSIVE)  (RWF)  </t>
  </si>
  <si>
    <t xml:space="preserve">INTRA-FACILITY INSTALLATION AT SOVU HC  (ALL TAXES INCLUSIVE) (RWF)  </t>
  </si>
  <si>
    <t>CONSTRUCTION OF  NEW HAND-WASHING FACILITY AT SOVU HC</t>
  </si>
  <si>
    <t xml:space="preserve">HANDWASHING FACILITY (IES), WATER STORAGE </t>
  </si>
  <si>
    <t>handwash facility at Sovu HC (ALL TAXES EXCLUSIVE)(RWF)</t>
  </si>
  <si>
    <t xml:space="preserve"> handwash facility at Sovu HC  (ALL TAXES INCLUSIVE)(RWF)</t>
  </si>
  <si>
    <t>VIP cubicle latrines and installation of rain water tanks</t>
  </si>
  <si>
    <t>VIP cubicle latrines and installation of rain water tanks (one tank each block) at Sovu  HC</t>
  </si>
  <si>
    <t>PROVISION OF Sanitation facilitities in 8 Health facilities with tax exclusive</t>
  </si>
  <si>
    <t>provision of sanitation facilitities at Sovu  HC with tax inclusive (RWF)</t>
  </si>
  <si>
    <t xml:space="preserve">CONSTRUCTION OF LAUNDRY AT SOVU HC </t>
  </si>
  <si>
    <t>one laundry at Sovu HC (ALL TAXES EXCLUSIVE) (RWF)</t>
  </si>
  <si>
    <t>one laundry at Sovu HC (ALL TAXES INCLUSIVE) (RWF)</t>
  </si>
  <si>
    <t>Subtotal for Sovu HC</t>
  </si>
  <si>
    <t xml:space="preserve">WASH IMPROVEMENT FOR KIBIRIZI HEALTH CENTER TO THE RUNYANA (CROSSBORDER)-KIBIRIZI WSS               </t>
  </si>
  <si>
    <t xml:space="preserve">WASH IMPROVEMENT FOR KIBIRIZI HEALTH CENTER  (ALL TAXES EXCLUSIVE)  (RWF)  </t>
  </si>
  <si>
    <t xml:space="preserve">WASH IMPROVEMENT FOR KIBIRIZI HEALTH CENTER  (ALL TAXES INCLUSIVE) (RWF)  </t>
  </si>
  <si>
    <t>WASH INTRA-FACILITY INSTALLATION AT KIBIRIZI HC</t>
  </si>
  <si>
    <t xml:space="preserve">INTRA-FACILITY INSTALLATION AT KIBIRIZI HC (ALL TAXES EXCLUSIVE)  (RWF)  </t>
  </si>
  <si>
    <t xml:space="preserve">INTRA-FACILITY INSTALLATION AT KIBIRIZI HC (ALL TAXES INCLUSIVE) (RWF)  </t>
  </si>
  <si>
    <t>CONSTRUCTION OF  HAND-WASHING FACILITY at KIBIRIZI HC</t>
  </si>
  <si>
    <t>PROVISION OF Sanitation facilitities at Kibirizi HC</t>
  </si>
  <si>
    <t>Provision of sanitation facilitities in KIBIRIZI Health facilities with tax inclusive (RWF)</t>
  </si>
  <si>
    <t>CONSTRUCTION OF LAUNDRY AT KIBIRIZI HC</t>
  </si>
  <si>
    <t>Subtotal for KIBIRIZI HC</t>
  </si>
  <si>
    <t xml:space="preserve">CONNECTION OF Ruyenzi Health Center to the Ruhashya-Ntyazo water supply system </t>
  </si>
  <si>
    <t>Water supplies for RUYENZI HC (RWF)</t>
  </si>
  <si>
    <t xml:space="preserve">WASH INTRA-FACILITY INSTALLATION AT RUYENZI HC </t>
  </si>
  <si>
    <t>INSTALLATION OF INTRA-FACILITY INFRASTRUCTURES</t>
  </si>
  <si>
    <t>INTRA-FACILITY INSTALLATION AT RUYENZI HEALTH CENTER</t>
  </si>
  <si>
    <t xml:space="preserve">REHABILITATION OF  HAND-WASHING FACILITY AT RUYENZI HC </t>
  </si>
  <si>
    <t>Handwash facility at RUYENZI HC (ALL TAXES INCLUSIVE) (RWF)</t>
  </si>
  <si>
    <t>Handwash facility at RUYENZI HC (RWF)</t>
  </si>
  <si>
    <t xml:space="preserve">SANITATION FACILITIES AT RUYENZI HC </t>
  </si>
  <si>
    <t>CONSTRUCTION OF LAUNDRY AT RUYENZI HC</t>
  </si>
  <si>
    <t>CONSTRUCTION OF  8 HAND-WASHING FACILITIES IN NGORORERO AND NYANZA DISTRICT</t>
  </si>
  <si>
    <t>Subtotal for Ruyenzi HC</t>
  </si>
  <si>
    <t>subtotal for 1 handwash facility TAXES EXCLUSIVE</t>
  </si>
  <si>
    <t>GENERAL TOTAL FOR LOT1 ALL TAXES INCLUSIVE</t>
  </si>
  <si>
    <t>General total for 8 handwash facilities at  MUTUTU HC, NYAMURE HC, MWEYA HC, CYARATSI HC, MUCUBIRA HC, GATAGARA HC, GASHUBI HC, MUHORO HC (ALL TAXES INCLUSIVE)(RWF)</t>
  </si>
  <si>
    <t>S/total chambers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</si>
</sst>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 #,##0.00&quot; &quot;;&quot;-&quot;* #,##0.00&quot; &quot;;&quot; &quot;* &quot;-&quot;#&quot; &quot;;&quot; &quot;@&quot; &quot;"/>
    <numFmt numFmtId="165" formatCode="&quot; &quot;* #,##0&quot; &quot;;&quot;-&quot;* #,##0&quot; &quot;;&quot; &quot;* &quot;-&quot;#&quot; &quot;;&quot; &quot;@&quot; &quot;"/>
    <numFmt numFmtId="166" formatCode="&quot; &quot;* #,##0&quot; &quot;;&quot; &quot;* &quot;(&quot;#,##0&quot;)&quot;;&quot; &quot;* &quot;-&quot;#&quot; &quot;;&quot; &quot;@&quot; &quot;"/>
    <numFmt numFmtId="167" formatCode="&quot; &quot;* #,##0.0&quot; &quot;;&quot; &quot;* &quot;(&quot;#,##0.0&quot;)&quot;;&quot; &quot;* &quot;-&quot;#&quot; &quot;;&quot; &quot;@&quot; &quot;"/>
  </numFmts>
  <fonts count="16" x14ac:knownFonts="1">
    <font>
      <sz val="11"/>
      <color rgb="FF000000"/>
      <name val="Aptos Narrow"/>
      <family val="2"/>
    </font>
    <font>
      <sz val="11"/>
      <color rgb="FF000000"/>
      <name val="Aptos Narrow"/>
      <family val="2"/>
    </font>
    <font>
      <b/>
      <i/>
      <sz val="11"/>
      <color rgb="FF000000"/>
      <name val="Arial"/>
      <family val="2"/>
    </font>
    <font>
      <b/>
      <sz val="11"/>
      <color rgb="FF000000"/>
      <name val="Arial"/>
      <family val="2"/>
    </font>
    <font>
      <b/>
      <sz val="14"/>
      <color rgb="FF000000"/>
      <name val="Arial"/>
      <family val="2"/>
    </font>
    <font>
      <sz val="11"/>
      <color rgb="FF000000"/>
      <name val="Arial"/>
      <family val="2"/>
    </font>
    <font>
      <b/>
      <sz val="12"/>
      <color rgb="FF000000"/>
      <name val="Arial"/>
      <family val="2"/>
    </font>
    <font>
      <vertAlign val="superscript"/>
      <sz val="11"/>
      <color rgb="FF000000"/>
      <name val="Arial"/>
      <family val="2"/>
    </font>
    <font>
      <sz val="12"/>
      <color rgb="FF000000"/>
      <name val="Arial"/>
      <family val="2"/>
    </font>
    <font>
      <b/>
      <sz val="11"/>
      <color rgb="FF000000"/>
      <name val="Gill Sans MT"/>
      <family val="2"/>
    </font>
    <font>
      <sz val="11"/>
      <color rgb="FF000000"/>
      <name val="Gill Sans MT"/>
      <family val="2"/>
    </font>
    <font>
      <b/>
      <sz val="12"/>
      <color rgb="FF000000"/>
      <name val="Gill Sans MT"/>
      <family val="2"/>
    </font>
    <font>
      <sz val="11"/>
      <color rgb="FF000000"/>
      <name val="Times New Roman"/>
      <family val="1"/>
    </font>
    <font>
      <sz val="12"/>
      <color rgb="FF000000"/>
      <name val="Times New Roman"/>
      <family val="1"/>
    </font>
    <font>
      <b/>
      <sz val="12"/>
      <color rgb="FF000000"/>
      <name val="Times New Roman"/>
      <family val="1"/>
    </font>
    <font>
      <vertAlign val="superscript"/>
      <sz val="11"/>
      <color rgb="FF000000"/>
      <name val="Gill Sans MT"/>
      <family val="2"/>
    </font>
  </fonts>
  <fills count="7">
    <fill>
      <patternFill patternType="none"/>
    </fill>
    <fill>
      <patternFill patternType="gray125"/>
    </fill>
    <fill>
      <patternFill patternType="solid">
        <fgColor rgb="FFB5E6A2"/>
        <bgColor rgb="FFB5E6A2"/>
      </patternFill>
    </fill>
    <fill>
      <patternFill patternType="solid">
        <fgColor rgb="FFFFFFFF"/>
        <bgColor rgb="FFFFFFFF"/>
      </patternFill>
    </fill>
    <fill>
      <patternFill patternType="solid">
        <fgColor theme="0"/>
        <bgColor indexed="64"/>
      </patternFill>
    </fill>
    <fill>
      <patternFill patternType="solid">
        <fgColor theme="0"/>
        <bgColor rgb="FFE97132"/>
      </patternFill>
    </fill>
    <fill>
      <patternFill patternType="solid">
        <fgColor theme="9" tint="0.39997558519241921"/>
        <bgColor rgb="FFFFFFFF"/>
      </patternFill>
    </fill>
  </fills>
  <borders count="15">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0" fontId="1" fillId="0" borderId="0" applyNumberFormat="0" applyFont="0" applyBorder="0" applyProtection="0"/>
  </cellStyleXfs>
  <cellXfs count="325">
    <xf numFmtId="0" fontId="0" fillId="0" borderId="0" xfId="0"/>
    <xf numFmtId="166" fontId="5" fillId="3" borderId="3" xfId="2" applyNumberFormat="1" applyFont="1" applyFill="1" applyBorder="1" applyAlignment="1" applyProtection="1">
      <alignment horizontal="left" vertical="center"/>
      <protection locked="0"/>
    </xf>
    <xf numFmtId="166" fontId="5" fillId="3" borderId="3" xfId="2" applyNumberFormat="1" applyFont="1" applyFill="1" applyBorder="1" applyAlignment="1" applyProtection="1">
      <alignment vertical="center"/>
      <protection locked="0"/>
    </xf>
    <xf numFmtId="166" fontId="5" fillId="3" borderId="8" xfId="2" applyNumberFormat="1" applyFont="1" applyFill="1" applyBorder="1" applyAlignment="1" applyProtection="1">
      <alignment horizontal="right" vertical="center"/>
      <protection locked="0"/>
    </xf>
    <xf numFmtId="166" fontId="5" fillId="3" borderId="3" xfId="2" applyNumberFormat="1" applyFont="1" applyFill="1" applyBorder="1" applyAlignment="1" applyProtection="1">
      <alignment horizontal="right" vertical="center" wrapText="1"/>
      <protection locked="0"/>
    </xf>
    <xf numFmtId="166" fontId="3" fillId="3" borderId="3" xfId="2" applyNumberFormat="1" applyFont="1" applyFill="1" applyBorder="1" applyAlignment="1" applyProtection="1">
      <alignment horizontal="left" vertical="center" wrapText="1"/>
      <protection locked="0"/>
    </xf>
    <xf numFmtId="166" fontId="5" fillId="3" borderId="3" xfId="2" applyNumberFormat="1" applyFont="1" applyFill="1" applyBorder="1" applyAlignment="1" applyProtection="1">
      <alignment horizontal="left" vertical="center" wrapText="1"/>
      <protection locked="0"/>
    </xf>
    <xf numFmtId="166" fontId="12" fillId="3" borderId="3" xfId="2" applyNumberFormat="1" applyFont="1" applyFill="1" applyBorder="1" applyAlignment="1" applyProtection="1">
      <alignment horizontal="right" vertical="top" wrapText="1"/>
      <protection locked="0"/>
    </xf>
    <xf numFmtId="166" fontId="12" fillId="3" borderId="3" xfId="2" applyNumberFormat="1" applyFont="1" applyFill="1" applyBorder="1" applyAlignment="1" applyProtection="1">
      <alignment vertical="top" wrapText="1"/>
      <protection locked="0"/>
    </xf>
    <xf numFmtId="166" fontId="12" fillId="3" borderId="2" xfId="2" applyNumberFormat="1" applyFont="1" applyFill="1" applyBorder="1" applyAlignment="1" applyProtection="1">
      <alignment horizontal="right" vertical="top" wrapText="1"/>
      <protection locked="0"/>
    </xf>
    <xf numFmtId="1" fontId="5" fillId="4" borderId="0" xfId="0" applyNumberFormat="1" applyFont="1" applyFill="1" applyAlignment="1">
      <alignment horizontal="left" vertical="top" wrapText="1"/>
    </xf>
    <xf numFmtId="0" fontId="2" fillId="5" borderId="0" xfId="0" applyFont="1" applyFill="1"/>
    <xf numFmtId="0" fontId="2" fillId="5" borderId="0" xfId="0" applyFont="1" applyFill="1" applyAlignment="1">
      <alignment horizontal="right"/>
    </xf>
    <xf numFmtId="0" fontId="0" fillId="4" borderId="0" xfId="0" applyFill="1"/>
    <xf numFmtId="1" fontId="2" fillId="5" borderId="0" xfId="0" applyNumberFormat="1" applyFont="1" applyFill="1" applyAlignment="1">
      <alignment horizontal="left" vertical="top"/>
    </xf>
    <xf numFmtId="1" fontId="4" fillId="5" borderId="0" xfId="0" applyNumberFormat="1" applyFont="1" applyFill="1" applyAlignment="1">
      <alignment horizontal="left" vertical="top"/>
    </xf>
    <xf numFmtId="1" fontId="3" fillId="2" borderId="1" xfId="1" applyNumberFormat="1" applyFont="1" applyFill="1" applyBorder="1" applyAlignment="1" applyProtection="1">
      <alignment horizontal="left" vertical="top"/>
    </xf>
    <xf numFmtId="165" fontId="3" fillId="2" borderId="1" xfId="1" applyNumberFormat="1" applyFont="1" applyFill="1" applyBorder="1" applyAlignment="1" applyProtection="1">
      <alignment horizontal="left" vertical="top"/>
    </xf>
    <xf numFmtId="165" fontId="4" fillId="2" borderId="1" xfId="1" applyNumberFormat="1" applyFont="1" applyFill="1" applyBorder="1" applyAlignment="1" applyProtection="1">
      <alignment horizontal="left" vertical="top" wrapText="1"/>
    </xf>
    <xf numFmtId="164" fontId="4" fillId="2" borderId="1" xfId="1" applyFont="1" applyFill="1" applyBorder="1" applyAlignment="1" applyProtection="1">
      <alignment vertical="top" wrapText="1"/>
    </xf>
    <xf numFmtId="165" fontId="4" fillId="2" borderId="1" xfId="1" applyNumberFormat="1" applyFont="1" applyFill="1" applyBorder="1" applyAlignment="1" applyProtection="1">
      <alignment horizontal="right" vertical="top" wrapText="1"/>
    </xf>
    <xf numFmtId="0" fontId="5" fillId="3" borderId="0" xfId="0" applyFont="1" applyFill="1"/>
    <xf numFmtId="1" fontId="6" fillId="2" borderId="1" xfId="1" applyNumberFormat="1" applyFont="1" applyFill="1" applyBorder="1" applyAlignment="1" applyProtection="1">
      <alignment horizontal="left" vertical="top" wrapText="1"/>
    </xf>
    <xf numFmtId="165" fontId="6" fillId="2" borderId="1" xfId="1" applyNumberFormat="1" applyFont="1" applyFill="1" applyBorder="1" applyAlignment="1" applyProtection="1">
      <alignment horizontal="left" vertical="top" wrapText="1"/>
    </xf>
    <xf numFmtId="164" fontId="6" fillId="2" borderId="1" xfId="1" applyFont="1" applyFill="1" applyBorder="1" applyAlignment="1" applyProtection="1">
      <alignment vertical="top" wrapText="1"/>
    </xf>
    <xf numFmtId="165" fontId="6" fillId="2" borderId="1" xfId="1" applyNumberFormat="1" applyFont="1" applyFill="1" applyBorder="1" applyAlignment="1" applyProtection="1">
      <alignment horizontal="right" vertical="top" wrapText="1"/>
    </xf>
    <xf numFmtId="1" fontId="3" fillId="3" borderId="1" xfId="3" applyNumberFormat="1" applyFont="1" applyFill="1" applyBorder="1" applyAlignment="1" applyProtection="1">
      <alignment horizontal="left" vertical="top" wrapText="1"/>
    </xf>
    <xf numFmtId="0" fontId="3" fillId="3" borderId="1" xfId="3" applyFont="1" applyFill="1" applyBorder="1" applyAlignment="1" applyProtection="1">
      <alignment wrapText="1"/>
    </xf>
    <xf numFmtId="0" fontId="3" fillId="3" borderId="1" xfId="3" applyFont="1" applyFill="1" applyBorder="1" applyAlignment="1" applyProtection="1">
      <alignment horizontal="left"/>
    </xf>
    <xf numFmtId="164" fontId="3" fillId="3" borderId="1" xfId="2" applyFont="1" applyFill="1" applyBorder="1" applyAlignment="1" applyProtection="1">
      <alignment horizontal="right"/>
    </xf>
    <xf numFmtId="1" fontId="5" fillId="3" borderId="3" xfId="3" applyNumberFormat="1" applyFont="1" applyFill="1" applyBorder="1" applyAlignment="1" applyProtection="1">
      <alignment horizontal="left" vertical="top" wrapText="1"/>
    </xf>
    <xf numFmtId="0" fontId="5" fillId="3" borderId="3" xfId="3" applyFont="1" applyFill="1" applyBorder="1" applyAlignment="1" applyProtection="1">
      <alignment wrapText="1"/>
    </xf>
    <xf numFmtId="0" fontId="5" fillId="3" borderId="3" xfId="3" applyFont="1" applyFill="1" applyBorder="1" applyAlignment="1" applyProtection="1">
      <alignment horizontal="left" vertical="center"/>
    </xf>
    <xf numFmtId="4" fontId="5" fillId="3" borderId="3" xfId="3" applyNumberFormat="1" applyFont="1" applyFill="1" applyBorder="1" applyAlignment="1" applyProtection="1">
      <alignment horizontal="left" vertical="center"/>
    </xf>
    <xf numFmtId="164" fontId="5" fillId="3" borderId="3" xfId="2" applyFont="1" applyFill="1" applyBorder="1" applyAlignment="1" applyProtection="1">
      <alignment horizontal="right" vertical="center"/>
    </xf>
    <xf numFmtId="1" fontId="3" fillId="3" borderId="4" xfId="3" applyNumberFormat="1" applyFont="1" applyFill="1" applyBorder="1" applyAlignment="1" applyProtection="1">
      <alignment horizontal="left" vertical="top" wrapText="1"/>
    </xf>
    <xf numFmtId="0" fontId="3" fillId="3" borderId="4" xfId="3" applyFont="1" applyFill="1" applyBorder="1" applyAlignment="1" applyProtection="1">
      <alignment wrapText="1"/>
    </xf>
    <xf numFmtId="0" fontId="3" fillId="3" borderId="4" xfId="3" applyFont="1" applyFill="1" applyBorder="1" applyAlignment="1" applyProtection="1">
      <alignment horizontal="left" vertical="center"/>
    </xf>
    <xf numFmtId="164" fontId="3" fillId="3" borderId="4" xfId="2" applyFont="1" applyFill="1" applyBorder="1" applyAlignment="1" applyProtection="1">
      <alignment horizontal="right" vertical="center"/>
    </xf>
    <xf numFmtId="1" fontId="3" fillId="3" borderId="3" xfId="3" applyNumberFormat="1" applyFont="1" applyFill="1" applyBorder="1" applyAlignment="1" applyProtection="1">
      <alignment horizontal="left" vertical="top" wrapText="1"/>
    </xf>
    <xf numFmtId="49" fontId="3" fillId="3" borderId="3" xfId="3" applyNumberFormat="1" applyFont="1" applyFill="1" applyBorder="1" applyAlignment="1" applyProtection="1">
      <alignment vertical="center" wrapText="1"/>
    </xf>
    <xf numFmtId="49" fontId="5" fillId="3" borderId="3" xfId="3" applyNumberFormat="1" applyFont="1" applyFill="1" applyBorder="1" applyAlignment="1" applyProtection="1">
      <alignment horizontal="left" vertical="center"/>
    </xf>
    <xf numFmtId="167" fontId="5" fillId="3" borderId="3" xfId="2" applyNumberFormat="1" applyFont="1" applyFill="1" applyBorder="1" applyAlignment="1" applyProtection="1">
      <alignment horizontal="left" vertical="center"/>
    </xf>
    <xf numFmtId="49" fontId="5" fillId="3" borderId="3" xfId="3" applyNumberFormat="1" applyFont="1" applyFill="1" applyBorder="1" applyAlignment="1" applyProtection="1">
      <alignment vertical="center" wrapText="1"/>
    </xf>
    <xf numFmtId="1" fontId="3" fillId="3" borderId="4" xfId="2" applyNumberFormat="1" applyFont="1" applyFill="1" applyBorder="1" applyAlignment="1" applyProtection="1">
      <alignment horizontal="left" vertical="top" wrapText="1"/>
    </xf>
    <xf numFmtId="164" fontId="3" fillId="3" borderId="4" xfId="2" applyFont="1" applyFill="1" applyBorder="1" applyAlignment="1" applyProtection="1">
      <alignment wrapText="1"/>
    </xf>
    <xf numFmtId="1" fontId="3" fillId="3" borderId="3" xfId="2" applyNumberFormat="1" applyFont="1" applyFill="1" applyBorder="1" applyAlignment="1" applyProtection="1">
      <alignment horizontal="left" vertical="top" wrapText="1"/>
    </xf>
    <xf numFmtId="164" fontId="3" fillId="3" borderId="3" xfId="2" applyFont="1" applyFill="1" applyBorder="1" applyAlignment="1" applyProtection="1">
      <alignment wrapText="1"/>
    </xf>
    <xf numFmtId="164" fontId="3" fillId="3" borderId="3" xfId="2" applyFont="1" applyFill="1" applyBorder="1" applyAlignment="1" applyProtection="1">
      <alignment horizontal="right" vertical="center"/>
    </xf>
    <xf numFmtId="166" fontId="5" fillId="3" borderId="3" xfId="2" applyNumberFormat="1" applyFont="1" applyFill="1" applyBorder="1" applyAlignment="1" applyProtection="1">
      <alignment horizontal="right" vertical="center"/>
    </xf>
    <xf numFmtId="164" fontId="3" fillId="3" borderId="3" xfId="2" applyFont="1" applyFill="1" applyBorder="1" applyAlignment="1" applyProtection="1">
      <alignment vertical="center"/>
    </xf>
    <xf numFmtId="1" fontId="3" fillId="3" borderId="5" xfId="3" applyNumberFormat="1" applyFont="1" applyFill="1" applyBorder="1" applyAlignment="1" applyProtection="1">
      <alignment horizontal="left" vertical="top" wrapText="1"/>
    </xf>
    <xf numFmtId="0" fontId="3" fillId="3" borderId="5" xfId="3" applyFont="1" applyFill="1" applyBorder="1" applyAlignment="1" applyProtection="1">
      <alignment wrapText="1"/>
    </xf>
    <xf numFmtId="0" fontId="3" fillId="3" borderId="3" xfId="3" applyFont="1" applyFill="1" applyBorder="1" applyAlignment="1" applyProtection="1">
      <alignment horizontal="center" vertical="center"/>
    </xf>
    <xf numFmtId="3" fontId="3" fillId="3" borderId="3" xfId="3" applyNumberFormat="1" applyFont="1" applyFill="1" applyBorder="1" applyAlignment="1" applyProtection="1">
      <alignment horizontal="center" vertical="center"/>
    </xf>
    <xf numFmtId="3" fontId="3" fillId="3" borderId="6" xfId="3" applyNumberFormat="1" applyFont="1" applyFill="1" applyBorder="1" applyAlignment="1" applyProtection="1">
      <alignment horizontal="right" vertical="center"/>
    </xf>
    <xf numFmtId="1" fontId="5" fillId="3" borderId="7" xfId="3" applyNumberFormat="1" applyFont="1" applyFill="1" applyBorder="1" applyAlignment="1" applyProtection="1">
      <alignment horizontal="left" vertical="top" wrapText="1"/>
    </xf>
    <xf numFmtId="0" fontId="5" fillId="3" borderId="7" xfId="3" applyFont="1" applyFill="1" applyBorder="1" applyAlignment="1" applyProtection="1">
      <alignment wrapText="1"/>
    </xf>
    <xf numFmtId="0" fontId="5" fillId="3" borderId="3" xfId="3" applyFont="1" applyFill="1" applyBorder="1" applyAlignment="1" applyProtection="1">
      <alignment horizontal="center" vertical="center"/>
    </xf>
    <xf numFmtId="4" fontId="5" fillId="3" borderId="3" xfId="3" applyNumberFormat="1" applyFont="1" applyFill="1" applyBorder="1" applyAlignment="1" applyProtection="1">
      <alignment horizontal="center" vertical="center"/>
    </xf>
    <xf numFmtId="3" fontId="5" fillId="3" borderId="6" xfId="3" applyNumberFormat="1" applyFont="1" applyFill="1" applyBorder="1" applyAlignment="1" applyProtection="1">
      <alignment horizontal="right" vertical="center"/>
    </xf>
    <xf numFmtId="166" fontId="5" fillId="3" borderId="3" xfId="2" applyNumberFormat="1" applyFont="1" applyFill="1" applyBorder="1" applyAlignment="1" applyProtection="1">
      <alignment vertical="center"/>
    </xf>
    <xf numFmtId="1" fontId="6" fillId="3" borderId="2" xfId="3" applyNumberFormat="1" applyFont="1" applyFill="1" applyBorder="1" applyAlignment="1" applyProtection="1">
      <alignment horizontal="left" vertical="top" wrapText="1"/>
    </xf>
    <xf numFmtId="0" fontId="6" fillId="3" borderId="2" xfId="3" applyFont="1" applyFill="1" applyBorder="1" applyAlignment="1" applyProtection="1">
      <alignment wrapText="1"/>
    </xf>
    <xf numFmtId="0" fontId="6" fillId="3" borderId="2" xfId="3" applyFont="1" applyFill="1" applyBorder="1" applyAlignment="1" applyProtection="1">
      <alignment horizontal="left" vertical="center"/>
    </xf>
    <xf numFmtId="164" fontId="6" fillId="3" borderId="2" xfId="2" applyFont="1" applyFill="1" applyBorder="1" applyAlignment="1" applyProtection="1">
      <alignment horizontal="right" vertical="center"/>
    </xf>
    <xf numFmtId="0" fontId="5" fillId="3" borderId="3" xfId="3" applyFont="1" applyFill="1" applyBorder="1" applyAlignment="1" applyProtection="1">
      <alignment vertical="center"/>
    </xf>
    <xf numFmtId="0" fontId="6" fillId="3" borderId="2" xfId="3" applyFont="1" applyFill="1" applyBorder="1" applyAlignment="1" applyProtection="1">
      <alignment vertical="center"/>
    </xf>
    <xf numFmtId="166" fontId="6" fillId="3" borderId="2" xfId="2" applyNumberFormat="1" applyFont="1" applyFill="1" applyBorder="1" applyAlignment="1" applyProtection="1">
      <alignment vertical="center"/>
    </xf>
    <xf numFmtId="165" fontId="4" fillId="2" borderId="1" xfId="1" applyNumberFormat="1" applyFont="1" applyFill="1" applyBorder="1" applyAlignment="1" applyProtection="1">
      <alignment horizontal="left" vertical="center" wrapText="1"/>
    </xf>
    <xf numFmtId="164" fontId="4" fillId="2" borderId="1" xfId="1" applyFont="1" applyFill="1" applyBorder="1" applyAlignment="1" applyProtection="1">
      <alignment vertical="center" wrapText="1"/>
    </xf>
    <xf numFmtId="165" fontId="4" fillId="2" borderId="1" xfId="1" applyNumberFormat="1" applyFont="1" applyFill="1" applyBorder="1" applyAlignment="1" applyProtection="1">
      <alignment horizontal="right" vertical="center" wrapText="1"/>
    </xf>
    <xf numFmtId="1" fontId="3" fillId="3" borderId="1" xfId="0" applyNumberFormat="1" applyFont="1" applyFill="1" applyBorder="1" applyAlignment="1">
      <alignment horizontal="left" vertical="top" wrapText="1"/>
    </xf>
    <xf numFmtId="0" fontId="3" fillId="3" borderId="1" xfId="0" applyFont="1" applyFill="1" applyBorder="1" applyAlignment="1">
      <alignment horizontal="left" wrapText="1"/>
    </xf>
    <xf numFmtId="0" fontId="3"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 fontId="5" fillId="3" borderId="3" xfId="0" applyNumberFormat="1" applyFont="1" applyFill="1" applyBorder="1" applyAlignment="1">
      <alignment horizontal="left" vertical="top" wrapText="1"/>
    </xf>
    <xf numFmtId="0" fontId="5" fillId="3" borderId="3" xfId="0" applyFont="1" applyFill="1" applyBorder="1" applyAlignment="1">
      <alignment horizontal="left" wrapText="1"/>
    </xf>
    <xf numFmtId="0" fontId="5" fillId="3" borderId="3" xfId="0" applyFont="1" applyFill="1" applyBorder="1" applyAlignment="1">
      <alignment horizontal="left" vertical="center" wrapText="1"/>
    </xf>
    <xf numFmtId="3" fontId="5" fillId="3" borderId="3" xfId="0" applyNumberFormat="1" applyFont="1" applyFill="1" applyBorder="1" applyAlignment="1">
      <alignment horizontal="left" vertical="center" wrapText="1"/>
    </xf>
    <xf numFmtId="0" fontId="5" fillId="3" borderId="3" xfId="0" applyFont="1" applyFill="1" applyBorder="1" applyAlignment="1">
      <alignment horizontal="right" vertical="center" wrapText="1"/>
    </xf>
    <xf numFmtId="1" fontId="3" fillId="3" borderId="4" xfId="0" applyNumberFormat="1" applyFont="1" applyFill="1" applyBorder="1" applyAlignment="1">
      <alignment horizontal="left" vertical="top" wrapText="1"/>
    </xf>
    <xf numFmtId="0" fontId="3" fillId="3" borderId="4" xfId="0" applyFont="1" applyFill="1" applyBorder="1" applyAlignment="1">
      <alignment horizontal="left" wrapText="1"/>
    </xf>
    <xf numFmtId="0" fontId="3" fillId="3" borderId="4" xfId="0" applyFont="1" applyFill="1" applyBorder="1" applyAlignment="1">
      <alignment horizontal="left" vertical="center" wrapText="1"/>
    </xf>
    <xf numFmtId="3" fontId="3" fillId="3" borderId="4" xfId="0" applyNumberFormat="1" applyFont="1" applyFill="1" applyBorder="1" applyAlignment="1">
      <alignment horizontal="right" vertical="center" wrapText="1"/>
    </xf>
    <xf numFmtId="1" fontId="5" fillId="3" borderId="1" xfId="0" applyNumberFormat="1" applyFont="1" applyFill="1" applyBorder="1" applyAlignment="1">
      <alignment horizontal="left" vertical="top" wrapText="1"/>
    </xf>
    <xf numFmtId="0" fontId="5" fillId="3" borderId="1" xfId="0" applyFont="1" applyFill="1" applyBorder="1" applyAlignment="1">
      <alignment horizontal="left" wrapText="1"/>
    </xf>
    <xf numFmtId="0" fontId="5" fillId="3" borderId="1" xfId="0" applyFont="1" applyFill="1" applyBorder="1" applyAlignment="1">
      <alignment horizontal="left" vertical="center" wrapText="1"/>
    </xf>
    <xf numFmtId="3" fontId="5" fillId="3" borderId="1" xfId="0" applyNumberFormat="1" applyFont="1" applyFill="1" applyBorder="1" applyAlignment="1">
      <alignment horizontal="right" vertical="center" wrapText="1"/>
    </xf>
    <xf numFmtId="1" fontId="3" fillId="3" borderId="3" xfId="0" applyNumberFormat="1" applyFont="1" applyFill="1" applyBorder="1" applyAlignment="1">
      <alignment horizontal="left" vertical="top" wrapText="1"/>
    </xf>
    <xf numFmtId="0" fontId="3" fillId="3" borderId="3" xfId="0" applyFont="1" applyFill="1" applyBorder="1" applyAlignment="1">
      <alignment horizontal="left" wrapText="1"/>
    </xf>
    <xf numFmtId="0" fontId="3" fillId="3" borderId="3" xfId="0" applyFont="1" applyFill="1" applyBorder="1" applyAlignment="1">
      <alignment horizontal="left" vertical="center" wrapText="1"/>
    </xf>
    <xf numFmtId="3" fontId="3" fillId="3" borderId="3" xfId="0" applyNumberFormat="1" applyFont="1" applyFill="1" applyBorder="1" applyAlignment="1">
      <alignment horizontal="right" vertical="center" wrapText="1"/>
    </xf>
    <xf numFmtId="1" fontId="5" fillId="3" borderId="2" xfId="0" applyNumberFormat="1" applyFont="1" applyFill="1" applyBorder="1" applyAlignment="1">
      <alignment horizontal="left" vertical="top" wrapText="1"/>
    </xf>
    <xf numFmtId="0" fontId="5" fillId="3" borderId="2" xfId="0" applyFont="1" applyFill="1" applyBorder="1" applyAlignment="1">
      <alignment horizontal="left" wrapText="1"/>
    </xf>
    <xf numFmtId="0" fontId="5" fillId="3" borderId="2" xfId="0" applyFont="1" applyFill="1" applyBorder="1" applyAlignment="1">
      <alignment vertical="center"/>
    </xf>
    <xf numFmtId="166" fontId="5" fillId="3" borderId="2" xfId="2" applyNumberFormat="1" applyFont="1" applyFill="1" applyBorder="1" applyAlignment="1" applyProtection="1">
      <alignment vertical="center"/>
    </xf>
    <xf numFmtId="166" fontId="5" fillId="3" borderId="2" xfId="2" applyNumberFormat="1" applyFont="1" applyFill="1" applyBorder="1" applyAlignment="1" applyProtection="1">
      <alignment horizontal="right" vertical="center"/>
    </xf>
    <xf numFmtId="1" fontId="6" fillId="3" borderId="2" xfId="0" applyNumberFormat="1" applyFont="1" applyFill="1" applyBorder="1" applyAlignment="1">
      <alignment horizontal="left" vertical="top" wrapText="1"/>
    </xf>
    <xf numFmtId="0" fontId="6" fillId="3" borderId="2" xfId="0" applyFont="1" applyFill="1" applyBorder="1" applyAlignment="1">
      <alignment horizontal="left" wrapText="1"/>
    </xf>
    <xf numFmtId="0" fontId="6" fillId="3" borderId="2" xfId="0" applyFont="1" applyFill="1" applyBorder="1" applyAlignment="1">
      <alignment vertical="center"/>
    </xf>
    <xf numFmtId="166" fontId="6" fillId="3" borderId="2" xfId="0" applyNumberFormat="1" applyFont="1" applyFill="1" applyBorder="1" applyAlignment="1">
      <alignment horizontal="right" vertical="center"/>
    </xf>
    <xf numFmtId="3" fontId="3" fillId="3" borderId="1" xfId="0" applyNumberFormat="1" applyFont="1" applyFill="1" applyBorder="1" applyAlignment="1">
      <alignment horizontal="right" vertical="center" wrapText="1"/>
    </xf>
    <xf numFmtId="0" fontId="5" fillId="3" borderId="1" xfId="0" applyFont="1" applyFill="1" applyBorder="1" applyAlignment="1">
      <alignment horizontal="right" vertical="center" wrapText="1"/>
    </xf>
    <xf numFmtId="1" fontId="6" fillId="3" borderId="3" xfId="0" applyNumberFormat="1" applyFont="1" applyFill="1" applyBorder="1" applyAlignment="1">
      <alignment horizontal="left" vertical="top" wrapText="1"/>
    </xf>
    <xf numFmtId="0" fontId="6" fillId="3" borderId="3" xfId="0" applyFont="1" applyFill="1" applyBorder="1" applyAlignment="1">
      <alignment horizontal="left" wrapText="1"/>
    </xf>
    <xf numFmtId="0" fontId="6" fillId="3" borderId="3" xfId="0" applyFont="1" applyFill="1" applyBorder="1" applyAlignment="1">
      <alignment vertical="center"/>
    </xf>
    <xf numFmtId="166" fontId="6" fillId="3" borderId="3" xfId="2" applyNumberFormat="1" applyFont="1" applyFill="1" applyBorder="1" applyAlignment="1" applyProtection="1">
      <alignment vertical="center"/>
    </xf>
    <xf numFmtId="166" fontId="6" fillId="3" borderId="3" xfId="0" applyNumberFormat="1" applyFont="1" applyFill="1" applyBorder="1" applyAlignment="1">
      <alignment horizontal="right" vertical="center"/>
    </xf>
    <xf numFmtId="49" fontId="5" fillId="3" borderId="3" xfId="0" applyNumberFormat="1" applyFont="1" applyFill="1" applyBorder="1" applyAlignment="1">
      <alignment horizontal="left" vertical="top" wrapText="1"/>
    </xf>
    <xf numFmtId="49" fontId="8" fillId="3" borderId="5" xfId="0" applyNumberFormat="1" applyFont="1" applyFill="1" applyBorder="1" applyAlignment="1">
      <alignment vertical="center"/>
    </xf>
    <xf numFmtId="0" fontId="5" fillId="3" borderId="3" xfId="0" applyFont="1" applyFill="1" applyBorder="1" applyAlignment="1">
      <alignment vertical="center" wrapText="1"/>
    </xf>
    <xf numFmtId="166" fontId="5" fillId="3" borderId="3" xfId="0" applyNumberFormat="1" applyFont="1" applyFill="1" applyBorder="1" applyAlignment="1">
      <alignment horizontal="right" vertical="center" wrapText="1"/>
    </xf>
    <xf numFmtId="1" fontId="5" fillId="3" borderId="8" xfId="0" applyNumberFormat="1" applyFont="1" applyFill="1" applyBorder="1" applyAlignment="1">
      <alignment horizontal="left" vertical="top" wrapText="1"/>
    </xf>
    <xf numFmtId="49" fontId="5" fillId="3" borderId="8" xfId="0" applyNumberFormat="1" applyFont="1" applyFill="1" applyBorder="1" applyAlignment="1">
      <alignment horizontal="left" vertical="top" wrapText="1"/>
    </xf>
    <xf numFmtId="49" fontId="8" fillId="3" borderId="9" xfId="0" applyNumberFormat="1" applyFont="1" applyFill="1" applyBorder="1" applyAlignment="1">
      <alignment horizontal="center" vertical="center"/>
    </xf>
    <xf numFmtId="2" fontId="5" fillId="3" borderId="8" xfId="0" applyNumberFormat="1" applyFont="1" applyFill="1" applyBorder="1" applyAlignment="1">
      <alignment vertical="center"/>
    </xf>
    <xf numFmtId="0" fontId="3" fillId="3" borderId="7" xfId="0" applyFont="1" applyFill="1" applyBorder="1" applyAlignment="1">
      <alignment vertical="center" wrapText="1"/>
    </xf>
    <xf numFmtId="0" fontId="3" fillId="3" borderId="10" xfId="0" applyFont="1" applyFill="1" applyBorder="1" applyAlignment="1">
      <alignment vertical="center" wrapText="1"/>
    </xf>
    <xf numFmtId="1" fontId="3" fillId="3" borderId="5" xfId="0" applyNumberFormat="1" applyFont="1" applyFill="1" applyBorder="1" applyAlignment="1">
      <alignment horizontal="left" vertical="top" wrapText="1"/>
    </xf>
    <xf numFmtId="0" fontId="3" fillId="3" borderId="5" xfId="0" applyFont="1" applyFill="1" applyBorder="1" applyAlignment="1">
      <alignment horizontal="left" wrapText="1"/>
    </xf>
    <xf numFmtId="0" fontId="3" fillId="3" borderId="5"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3" fontId="3" fillId="3" borderId="12" xfId="0" applyNumberFormat="1" applyFont="1" applyFill="1" applyBorder="1" applyAlignment="1">
      <alignment horizontal="right" vertical="center" wrapText="1"/>
    </xf>
    <xf numFmtId="1" fontId="3" fillId="3" borderId="0" xfId="0" applyNumberFormat="1" applyFont="1" applyFill="1" applyAlignment="1">
      <alignment horizontal="left" vertical="top" wrapText="1"/>
    </xf>
    <xf numFmtId="0" fontId="3" fillId="3" borderId="0" xfId="0" applyFont="1" applyFill="1" applyAlignment="1">
      <alignment horizontal="left" wrapText="1"/>
    </xf>
    <xf numFmtId="0" fontId="3" fillId="3" borderId="0" xfId="0" applyFont="1" applyFill="1" applyAlignment="1">
      <alignment horizontal="left" vertical="center" wrapText="1"/>
    </xf>
    <xf numFmtId="0" fontId="3" fillId="3" borderId="0" xfId="0" applyFont="1" applyFill="1" applyAlignment="1">
      <alignment horizontal="right" vertical="center" wrapText="1"/>
    </xf>
    <xf numFmtId="1" fontId="3" fillId="3" borderId="12" xfId="0" applyNumberFormat="1" applyFont="1" applyFill="1" applyBorder="1" applyAlignment="1">
      <alignment horizontal="left" vertical="top" wrapText="1"/>
    </xf>
    <xf numFmtId="0" fontId="3" fillId="3" borderId="12" xfId="0" applyFont="1" applyFill="1" applyBorder="1" applyAlignment="1">
      <alignment horizontal="left" wrapText="1"/>
    </xf>
    <xf numFmtId="0" fontId="3" fillId="3" borderId="12" xfId="0" applyFont="1" applyFill="1" applyBorder="1" applyAlignment="1">
      <alignment horizontal="right" vertical="center" wrapText="1"/>
    </xf>
    <xf numFmtId="1" fontId="6" fillId="2" borderId="1" xfId="1" applyNumberFormat="1" applyFont="1" applyFill="1" applyBorder="1" applyAlignment="1" applyProtection="1">
      <alignment horizontal="left" vertical="top"/>
    </xf>
    <xf numFmtId="165" fontId="6" fillId="2" borderId="1" xfId="1" applyNumberFormat="1" applyFont="1" applyFill="1" applyBorder="1" applyAlignment="1" applyProtection="1">
      <alignment horizontal="right" vertical="top"/>
    </xf>
    <xf numFmtId="0" fontId="8" fillId="3" borderId="0" xfId="0" applyFont="1" applyFill="1"/>
    <xf numFmtId="0" fontId="3" fillId="3" borderId="1" xfId="3" applyFont="1" applyFill="1" applyBorder="1" applyAlignment="1" applyProtection="1">
      <alignment horizontal="left" vertical="center"/>
    </xf>
    <xf numFmtId="164" fontId="3" fillId="3" borderId="1" xfId="2" applyFont="1" applyFill="1" applyBorder="1" applyAlignment="1" applyProtection="1">
      <alignment horizontal="right" vertical="center"/>
    </xf>
    <xf numFmtId="1" fontId="6" fillId="6" borderId="2" xfId="3" applyNumberFormat="1" applyFont="1" applyFill="1" applyBorder="1" applyAlignment="1" applyProtection="1">
      <alignment horizontal="left" vertical="top" wrapText="1"/>
    </xf>
    <xf numFmtId="0" fontId="6" fillId="6" borderId="2" xfId="3" applyFont="1" applyFill="1" applyBorder="1" applyAlignment="1" applyProtection="1">
      <alignment wrapText="1"/>
    </xf>
    <xf numFmtId="0" fontId="6" fillId="6" borderId="2" xfId="3" applyFont="1" applyFill="1" applyBorder="1" applyAlignment="1" applyProtection="1">
      <alignment vertical="center"/>
    </xf>
    <xf numFmtId="166" fontId="6" fillId="6" borderId="2" xfId="2" applyNumberFormat="1" applyFont="1" applyFill="1" applyBorder="1" applyAlignment="1" applyProtection="1">
      <alignment vertical="center"/>
    </xf>
    <xf numFmtId="164" fontId="6" fillId="6" borderId="2" xfId="2" applyFont="1" applyFill="1" applyBorder="1" applyAlignment="1" applyProtection="1">
      <alignment horizontal="right" vertical="center"/>
    </xf>
    <xf numFmtId="1" fontId="3" fillId="6" borderId="1" xfId="1" applyNumberFormat="1" applyFont="1" applyFill="1" applyBorder="1" applyAlignment="1" applyProtection="1">
      <alignment horizontal="left" vertical="top"/>
    </xf>
    <xf numFmtId="165" fontId="3" fillId="6" borderId="1" xfId="1" applyNumberFormat="1" applyFont="1" applyFill="1" applyBorder="1" applyAlignment="1" applyProtection="1">
      <alignment horizontal="left" vertical="top"/>
    </xf>
    <xf numFmtId="165" fontId="4" fillId="6" borderId="1" xfId="1" applyNumberFormat="1" applyFont="1" applyFill="1" applyBorder="1" applyAlignment="1" applyProtection="1">
      <alignment horizontal="left" vertical="center" wrapText="1"/>
    </xf>
    <xf numFmtId="164" fontId="4" fillId="6" borderId="1" xfId="1" applyFont="1" applyFill="1" applyBorder="1" applyAlignment="1" applyProtection="1">
      <alignment vertical="center" wrapText="1"/>
    </xf>
    <xf numFmtId="165" fontId="4" fillId="6" borderId="1" xfId="1" applyNumberFormat="1" applyFont="1" applyFill="1" applyBorder="1" applyAlignment="1" applyProtection="1">
      <alignment horizontal="right" vertical="center" wrapText="1"/>
    </xf>
    <xf numFmtId="1" fontId="6" fillId="6" borderId="2" xfId="0" applyNumberFormat="1" applyFont="1" applyFill="1" applyBorder="1" applyAlignment="1">
      <alignment horizontal="left" vertical="top" wrapText="1"/>
    </xf>
    <xf numFmtId="0" fontId="6" fillId="6" borderId="2" xfId="0" applyFont="1" applyFill="1" applyBorder="1" applyAlignment="1">
      <alignment horizontal="left" wrapText="1"/>
    </xf>
    <xf numFmtId="0" fontId="6" fillId="6" borderId="2" xfId="0" applyFont="1" applyFill="1" applyBorder="1" applyAlignment="1">
      <alignment vertical="center"/>
    </xf>
    <xf numFmtId="166" fontId="6" fillId="6" borderId="2" xfId="0" applyNumberFormat="1" applyFont="1" applyFill="1" applyBorder="1" applyAlignment="1">
      <alignment horizontal="right" vertical="center"/>
    </xf>
    <xf numFmtId="166" fontId="5" fillId="3" borderId="8" xfId="0" applyNumberFormat="1" applyFont="1" applyFill="1" applyBorder="1" applyAlignment="1">
      <alignment horizontal="right" vertical="center" wrapText="1"/>
    </xf>
    <xf numFmtId="1" fontId="3" fillId="3" borderId="14" xfId="0" applyNumberFormat="1" applyFont="1" applyFill="1" applyBorder="1" applyAlignment="1">
      <alignment horizontal="left" vertical="top" wrapText="1"/>
    </xf>
    <xf numFmtId="0" fontId="3" fillId="3" borderId="14" xfId="0" applyFont="1" applyFill="1" applyBorder="1" applyAlignment="1">
      <alignment horizontal="left" wrapText="1"/>
    </xf>
    <xf numFmtId="0" fontId="3" fillId="3" borderId="14" xfId="0" applyFont="1" applyFill="1" applyBorder="1" applyAlignment="1">
      <alignment vertical="center" wrapText="1"/>
    </xf>
    <xf numFmtId="3" fontId="3" fillId="3" borderId="14" xfId="0" applyNumberFormat="1" applyFont="1" applyFill="1" applyBorder="1" applyAlignment="1">
      <alignment horizontal="right" vertical="center" wrapText="1"/>
    </xf>
    <xf numFmtId="49" fontId="8" fillId="3" borderId="5" xfId="0" applyNumberFormat="1" applyFont="1" applyFill="1" applyBorder="1" applyAlignment="1">
      <alignment horizontal="center" vertical="center"/>
    </xf>
    <xf numFmtId="2" fontId="5" fillId="3" borderId="3" xfId="0" applyNumberFormat="1" applyFont="1" applyFill="1" applyBorder="1" applyAlignment="1">
      <alignment vertical="center"/>
    </xf>
    <xf numFmtId="166" fontId="5" fillId="3" borderId="3" xfId="2" applyNumberFormat="1" applyFont="1" applyFill="1" applyBorder="1" applyAlignment="1" applyProtection="1">
      <alignment horizontal="right" vertical="center" wrapText="1"/>
    </xf>
    <xf numFmtId="49" fontId="3" fillId="3" borderId="3" xfId="0" applyNumberFormat="1" applyFont="1" applyFill="1" applyBorder="1" applyAlignment="1">
      <alignment horizontal="left" vertical="top" wrapText="1"/>
    </xf>
    <xf numFmtId="1" fontId="9" fillId="3" borderId="1" xfId="0" applyNumberFormat="1" applyFont="1" applyFill="1" applyBorder="1" applyAlignment="1">
      <alignment horizontal="left" vertical="top" wrapText="1"/>
    </xf>
    <xf numFmtId="0" fontId="9" fillId="3" borderId="1" xfId="0" applyFont="1" applyFill="1" applyBorder="1" applyAlignment="1">
      <alignment wrapText="1"/>
    </xf>
    <xf numFmtId="0" fontId="9" fillId="3" borderId="1" xfId="0" applyFont="1" applyFill="1" applyBorder="1" applyAlignment="1">
      <alignment horizontal="left"/>
    </xf>
    <xf numFmtId="164" fontId="9" fillId="3" borderId="1" xfId="2" applyFont="1" applyFill="1" applyBorder="1" applyAlignment="1" applyProtection="1">
      <alignment horizontal="right"/>
    </xf>
    <xf numFmtId="1" fontId="10" fillId="3" borderId="3" xfId="0" applyNumberFormat="1" applyFont="1" applyFill="1" applyBorder="1" applyAlignment="1">
      <alignment horizontal="left" vertical="top" wrapText="1"/>
    </xf>
    <xf numFmtId="0" fontId="10" fillId="3" borderId="3" xfId="0" applyFont="1" applyFill="1" applyBorder="1" applyAlignment="1">
      <alignment wrapText="1"/>
    </xf>
    <xf numFmtId="0" fontId="10" fillId="3" borderId="3" xfId="0" applyFont="1" applyFill="1" applyBorder="1" applyAlignment="1">
      <alignment horizontal="left"/>
    </xf>
    <xf numFmtId="4" fontId="10" fillId="3" borderId="3" xfId="0" applyNumberFormat="1" applyFont="1" applyFill="1" applyBorder="1" applyAlignment="1">
      <alignment horizontal="left"/>
    </xf>
    <xf numFmtId="164" fontId="10" fillId="3" borderId="3" xfId="2" applyFont="1" applyFill="1" applyBorder="1" applyAlignment="1" applyProtection="1">
      <alignment horizontal="right"/>
    </xf>
    <xf numFmtId="1" fontId="9" fillId="3" borderId="4" xfId="0" applyNumberFormat="1" applyFont="1" applyFill="1" applyBorder="1" applyAlignment="1">
      <alignment horizontal="left" vertical="top" wrapText="1"/>
    </xf>
    <xf numFmtId="0" fontId="9" fillId="3" borderId="4" xfId="0" applyFont="1" applyFill="1" applyBorder="1" applyAlignment="1">
      <alignment wrapText="1"/>
    </xf>
    <xf numFmtId="0" fontId="9" fillId="3" borderId="4" xfId="0" applyFont="1" applyFill="1" applyBorder="1" applyAlignment="1">
      <alignment horizontal="left"/>
    </xf>
    <xf numFmtId="164" fontId="9" fillId="3" borderId="4" xfId="2" applyFont="1" applyFill="1" applyBorder="1" applyAlignment="1" applyProtection="1">
      <alignment horizontal="right"/>
    </xf>
    <xf numFmtId="1" fontId="9" fillId="3" borderId="3" xfId="0" applyNumberFormat="1" applyFont="1" applyFill="1" applyBorder="1" applyAlignment="1">
      <alignment horizontal="left" vertical="top" wrapText="1"/>
    </xf>
    <xf numFmtId="0" fontId="9" fillId="3" borderId="3" xfId="0" applyFont="1" applyFill="1" applyBorder="1" applyAlignment="1">
      <alignment wrapText="1"/>
    </xf>
    <xf numFmtId="0" fontId="9" fillId="3" borderId="3" xfId="0" applyFont="1" applyFill="1" applyBorder="1" applyAlignment="1">
      <alignment horizontal="left"/>
    </xf>
    <xf numFmtId="164" fontId="9" fillId="3" borderId="3" xfId="2" applyFont="1" applyFill="1" applyBorder="1" applyAlignment="1" applyProtection="1">
      <alignment horizontal="right"/>
    </xf>
    <xf numFmtId="1" fontId="10" fillId="3" borderId="2" xfId="0" applyNumberFormat="1" applyFont="1" applyFill="1" applyBorder="1" applyAlignment="1">
      <alignment horizontal="left" vertical="top" wrapText="1"/>
    </xf>
    <xf numFmtId="0" fontId="10" fillId="3" borderId="2" xfId="0" applyFont="1" applyFill="1" applyBorder="1" applyAlignment="1">
      <alignment horizontal="left" wrapText="1"/>
    </xf>
    <xf numFmtId="3" fontId="10" fillId="3" borderId="2" xfId="0" applyNumberFormat="1" applyFont="1" applyFill="1" applyBorder="1" applyAlignment="1">
      <alignment horizontal="left" wrapText="1"/>
    </xf>
    <xf numFmtId="166" fontId="5" fillId="3" borderId="2" xfId="2" applyNumberFormat="1" applyFont="1" applyFill="1" applyBorder="1" applyAlignment="1" applyProtection="1">
      <alignment horizontal="right" vertical="center" wrapText="1"/>
    </xf>
    <xf numFmtId="0" fontId="10" fillId="3" borderId="3" xfId="0" applyFont="1" applyFill="1" applyBorder="1" applyAlignment="1">
      <alignment horizontal="left" wrapText="1"/>
    </xf>
    <xf numFmtId="3" fontId="10" fillId="3" borderId="3" xfId="0" applyNumberFormat="1" applyFont="1" applyFill="1" applyBorder="1" applyAlignment="1">
      <alignment horizontal="left" wrapText="1"/>
    </xf>
    <xf numFmtId="1" fontId="10" fillId="3" borderId="1" xfId="0" applyNumberFormat="1" applyFont="1" applyFill="1" applyBorder="1" applyAlignment="1">
      <alignment horizontal="left" vertical="top" wrapText="1"/>
    </xf>
    <xf numFmtId="0" fontId="10" fillId="3" borderId="1" xfId="0" applyFont="1" applyFill="1" applyBorder="1" applyAlignment="1">
      <alignment horizontal="left" wrapText="1"/>
    </xf>
    <xf numFmtId="3" fontId="10" fillId="3" borderId="1" xfId="0" applyNumberFormat="1" applyFont="1" applyFill="1" applyBorder="1" applyAlignment="1">
      <alignment horizontal="left" wrapText="1"/>
    </xf>
    <xf numFmtId="0" fontId="9" fillId="3" borderId="4" xfId="0" applyFont="1" applyFill="1" applyBorder="1" applyAlignment="1">
      <alignment horizontal="left" wrapText="1"/>
    </xf>
    <xf numFmtId="3" fontId="9" fillId="3" borderId="4" xfId="0" applyNumberFormat="1" applyFont="1" applyFill="1" applyBorder="1" applyAlignment="1">
      <alignment horizontal="right" wrapText="1"/>
    </xf>
    <xf numFmtId="1" fontId="3" fillId="3" borderId="13" xfId="0" applyNumberFormat="1" applyFont="1" applyFill="1" applyBorder="1" applyAlignment="1">
      <alignment horizontal="left" vertical="top" wrapText="1"/>
    </xf>
    <xf numFmtId="0" fontId="3" fillId="3" borderId="13" xfId="0" applyFont="1" applyFill="1" applyBorder="1" applyAlignment="1">
      <alignment wrapText="1"/>
    </xf>
    <xf numFmtId="49" fontId="3" fillId="3" borderId="3" xfId="0" applyNumberFormat="1" applyFont="1" applyFill="1" applyBorder="1" applyAlignment="1">
      <alignment horizontal="left" vertical="center" wrapText="1"/>
    </xf>
    <xf numFmtId="167" fontId="3" fillId="3" borderId="3" xfId="2" applyNumberFormat="1" applyFont="1" applyFill="1" applyBorder="1" applyAlignment="1" applyProtection="1">
      <alignment horizontal="left" vertical="center" wrapText="1"/>
    </xf>
    <xf numFmtId="166" fontId="3" fillId="3" borderId="3" xfId="2" applyNumberFormat="1" applyFont="1" applyFill="1" applyBorder="1" applyAlignment="1" applyProtection="1">
      <alignment horizontal="right" vertical="center" wrapText="1"/>
    </xf>
    <xf numFmtId="49" fontId="5" fillId="3" borderId="3" xfId="0" applyNumberFormat="1" applyFont="1" applyFill="1" applyBorder="1" applyAlignment="1">
      <alignment horizontal="left" vertical="center" wrapText="1"/>
    </xf>
    <xf numFmtId="167" fontId="5" fillId="3" borderId="3" xfId="2" applyNumberFormat="1" applyFont="1" applyFill="1" applyBorder="1" applyAlignment="1" applyProtection="1">
      <alignment horizontal="left" vertical="center" wrapText="1"/>
    </xf>
    <xf numFmtId="1" fontId="11" fillId="3" borderId="2" xfId="0" applyNumberFormat="1" applyFont="1" applyFill="1" applyBorder="1" applyAlignment="1">
      <alignment horizontal="left" vertical="top" wrapText="1"/>
    </xf>
    <xf numFmtId="0" fontId="11" fillId="3" borderId="2" xfId="0" applyFont="1" applyFill="1" applyBorder="1" applyAlignment="1">
      <alignment wrapText="1"/>
    </xf>
    <xf numFmtId="0" fontId="11" fillId="3" borderId="2" xfId="0" applyFont="1" applyFill="1" applyBorder="1" applyAlignment="1">
      <alignment horizontal="left"/>
    </xf>
    <xf numFmtId="164" fontId="11" fillId="3" borderId="2" xfId="2" applyFont="1" applyFill="1" applyBorder="1" applyAlignment="1" applyProtection="1">
      <alignment horizontal="right"/>
    </xf>
    <xf numFmtId="0" fontId="10" fillId="3" borderId="3" xfId="0" applyFont="1" applyFill="1" applyBorder="1"/>
    <xf numFmtId="166" fontId="10" fillId="3" borderId="3" xfId="2" applyNumberFormat="1" applyFont="1" applyFill="1" applyBorder="1" applyAlignment="1" applyProtection="1"/>
    <xf numFmtId="0" fontId="11" fillId="3" borderId="2" xfId="0" applyFont="1" applyFill="1" applyBorder="1"/>
    <xf numFmtId="166" fontId="11" fillId="3" borderId="2" xfId="2" applyNumberFormat="1" applyFont="1" applyFill="1" applyBorder="1" applyAlignment="1" applyProtection="1"/>
    <xf numFmtId="0" fontId="9" fillId="3" borderId="1" xfId="0" applyFont="1" applyFill="1" applyBorder="1" applyAlignment="1">
      <alignment horizontal="left" wrapText="1"/>
    </xf>
    <xf numFmtId="0" fontId="9" fillId="3" borderId="1" xfId="0" applyFont="1" applyFill="1" applyBorder="1" applyAlignment="1">
      <alignment horizontal="right" wrapText="1"/>
    </xf>
    <xf numFmtId="0" fontId="0" fillId="3" borderId="0" xfId="0" applyFill="1"/>
    <xf numFmtId="0" fontId="10" fillId="3" borderId="3" xfId="0" applyFont="1" applyFill="1" applyBorder="1" applyAlignment="1">
      <alignment horizontal="right" wrapText="1"/>
    </xf>
    <xf numFmtId="3" fontId="10" fillId="3" borderId="1" xfId="0" applyNumberFormat="1" applyFont="1" applyFill="1" applyBorder="1" applyAlignment="1">
      <alignment horizontal="right" wrapText="1"/>
    </xf>
    <xf numFmtId="1" fontId="10" fillId="3" borderId="0" xfId="0" applyNumberFormat="1" applyFont="1" applyFill="1" applyAlignment="1">
      <alignment horizontal="left" vertical="top"/>
    </xf>
    <xf numFmtId="0" fontId="10" fillId="3" borderId="0" xfId="0" applyFont="1" applyFill="1" applyAlignment="1">
      <alignment horizontal="right"/>
    </xf>
    <xf numFmtId="0" fontId="10" fillId="3" borderId="0" xfId="0" applyFont="1" applyFill="1"/>
    <xf numFmtId="166" fontId="10" fillId="3" borderId="0" xfId="2" applyNumberFormat="1" applyFont="1" applyFill="1" applyProtection="1"/>
    <xf numFmtId="166" fontId="10" fillId="3" borderId="3" xfId="2" applyNumberFormat="1" applyFont="1" applyFill="1" applyBorder="1" applyProtection="1"/>
    <xf numFmtId="166" fontId="10" fillId="3" borderId="3" xfId="2" applyNumberFormat="1" applyFont="1" applyFill="1" applyBorder="1" applyAlignment="1" applyProtection="1">
      <alignment horizontal="right"/>
    </xf>
    <xf numFmtId="1" fontId="11" fillId="0" borderId="2" xfId="0" applyNumberFormat="1" applyFont="1" applyBorder="1" applyAlignment="1">
      <alignment horizontal="left" vertical="top" wrapText="1"/>
    </xf>
    <xf numFmtId="0" fontId="11" fillId="0" borderId="2" xfId="0" applyFont="1" applyBorder="1"/>
    <xf numFmtId="166" fontId="11" fillId="0" borderId="2" xfId="2" applyNumberFormat="1" applyFont="1" applyBorder="1" applyProtection="1"/>
    <xf numFmtId="166" fontId="11" fillId="0" borderId="2" xfId="0" applyNumberFormat="1" applyFont="1" applyBorder="1" applyAlignment="1">
      <alignment horizontal="right"/>
    </xf>
    <xf numFmtId="3" fontId="9" fillId="3" borderId="1" xfId="0" applyNumberFormat="1" applyFont="1" applyFill="1" applyBorder="1" applyAlignment="1">
      <alignment horizontal="right" wrapText="1"/>
    </xf>
    <xf numFmtId="0" fontId="10" fillId="3" borderId="1" xfId="0" applyFont="1" applyFill="1" applyBorder="1" applyAlignment="1">
      <alignment horizontal="right" wrapText="1"/>
    </xf>
    <xf numFmtId="1" fontId="11" fillId="3" borderId="3" xfId="0" applyNumberFormat="1" applyFont="1" applyFill="1" applyBorder="1" applyAlignment="1">
      <alignment horizontal="left" vertical="top" wrapText="1"/>
    </xf>
    <xf numFmtId="0" fontId="11" fillId="3" borderId="3" xfId="0" applyFont="1" applyFill="1" applyBorder="1" applyAlignment="1">
      <alignment horizontal="left" wrapText="1"/>
    </xf>
    <xf numFmtId="0" fontId="11" fillId="3" borderId="3" xfId="0" applyFont="1" applyFill="1" applyBorder="1"/>
    <xf numFmtId="166" fontId="11" fillId="3" borderId="3" xfId="2" applyNumberFormat="1" applyFont="1" applyFill="1" applyBorder="1" applyProtection="1"/>
    <xf numFmtId="166" fontId="11" fillId="3" borderId="3" xfId="0" applyNumberFormat="1" applyFont="1" applyFill="1" applyBorder="1" applyAlignment="1">
      <alignment horizontal="right"/>
    </xf>
    <xf numFmtId="1" fontId="11" fillId="0" borderId="8" xfId="0" applyNumberFormat="1" applyFont="1" applyBorder="1" applyAlignment="1">
      <alignment horizontal="left" vertical="top" wrapText="1"/>
    </xf>
    <xf numFmtId="0" fontId="11" fillId="0" borderId="8" xfId="0" applyFont="1" applyBorder="1" applyAlignment="1">
      <alignment horizontal="left" wrapText="1"/>
    </xf>
    <xf numFmtId="0" fontId="11" fillId="0" borderId="8" xfId="0" applyFont="1" applyBorder="1"/>
    <xf numFmtId="166" fontId="11" fillId="0" borderId="8" xfId="2" applyNumberFormat="1" applyFont="1" applyBorder="1" applyProtection="1"/>
    <xf numFmtId="166" fontId="11" fillId="0" borderId="8" xfId="0" applyNumberFormat="1" applyFont="1" applyBorder="1" applyAlignment="1">
      <alignment horizontal="right"/>
    </xf>
    <xf numFmtId="1" fontId="3" fillId="2" borderId="14" xfId="1" applyNumberFormat="1" applyFont="1" applyFill="1" applyBorder="1" applyAlignment="1" applyProtection="1">
      <alignment horizontal="left" vertical="top"/>
    </xf>
    <xf numFmtId="165" fontId="3" fillId="2" borderId="14" xfId="1" applyNumberFormat="1" applyFont="1" applyFill="1" applyBorder="1" applyAlignment="1" applyProtection="1">
      <alignment horizontal="left" vertical="top"/>
    </xf>
    <xf numFmtId="165" fontId="4" fillId="2" borderId="14" xfId="1" applyNumberFormat="1" applyFont="1" applyFill="1" applyBorder="1" applyAlignment="1" applyProtection="1">
      <alignment horizontal="left" vertical="center" wrapText="1"/>
    </xf>
    <xf numFmtId="164" fontId="4" fillId="2" borderId="14" xfId="1" applyFont="1" applyFill="1" applyBorder="1" applyAlignment="1" applyProtection="1">
      <alignment vertical="center" wrapText="1"/>
    </xf>
    <xf numFmtId="165" fontId="4" fillId="2" borderId="14" xfId="1" applyNumberFormat="1" applyFont="1" applyFill="1" applyBorder="1" applyAlignment="1" applyProtection="1">
      <alignment horizontal="right" vertical="center" wrapText="1"/>
    </xf>
    <xf numFmtId="1" fontId="12" fillId="3" borderId="2" xfId="0" applyNumberFormat="1" applyFont="1" applyFill="1" applyBorder="1" applyAlignment="1">
      <alignment horizontal="left" vertical="top" wrapText="1"/>
    </xf>
    <xf numFmtId="49" fontId="12" fillId="3" borderId="2" xfId="0" applyNumberFormat="1" applyFont="1" applyFill="1" applyBorder="1" applyAlignment="1">
      <alignment horizontal="left" vertical="top" wrapText="1"/>
    </xf>
    <xf numFmtId="49" fontId="13" fillId="3" borderId="7" xfId="0" applyNumberFormat="1" applyFont="1" applyFill="1" applyBorder="1" applyAlignment="1">
      <alignment horizontal="center" vertical="top"/>
    </xf>
    <xf numFmtId="2" fontId="12" fillId="3" borderId="2" xfId="0" applyNumberFormat="1" applyFont="1" applyFill="1" applyBorder="1" applyAlignment="1">
      <alignment vertical="top"/>
    </xf>
    <xf numFmtId="166" fontId="12" fillId="3" borderId="2" xfId="2" applyNumberFormat="1" applyFont="1" applyFill="1" applyBorder="1" applyAlignment="1" applyProtection="1">
      <alignment horizontal="right" vertical="top" wrapText="1"/>
    </xf>
    <xf numFmtId="1" fontId="12" fillId="3" borderId="3" xfId="0" applyNumberFormat="1" applyFont="1" applyFill="1" applyBorder="1" applyAlignment="1">
      <alignment horizontal="left" vertical="top" wrapText="1"/>
    </xf>
    <xf numFmtId="49" fontId="12" fillId="3" borderId="3" xfId="0" applyNumberFormat="1" applyFont="1" applyFill="1" applyBorder="1" applyAlignment="1">
      <alignment horizontal="left" vertical="top" wrapText="1"/>
    </xf>
    <xf numFmtId="49" fontId="13" fillId="3" borderId="5" xfId="0" applyNumberFormat="1" applyFont="1" applyFill="1" applyBorder="1" applyAlignment="1">
      <alignment horizontal="center" vertical="top"/>
    </xf>
    <xf numFmtId="2" fontId="12" fillId="3" borderId="3" xfId="0" applyNumberFormat="1" applyFont="1" applyFill="1" applyBorder="1" applyAlignment="1">
      <alignment vertical="top"/>
    </xf>
    <xf numFmtId="166" fontId="12" fillId="3" borderId="3" xfId="2" applyNumberFormat="1" applyFont="1" applyFill="1" applyBorder="1" applyAlignment="1" applyProtection="1">
      <alignment horizontal="right" vertical="top" wrapText="1"/>
    </xf>
    <xf numFmtId="49" fontId="13" fillId="3" borderId="5" xfId="0" applyNumberFormat="1" applyFont="1" applyFill="1" applyBorder="1" applyAlignment="1">
      <alignment vertical="top"/>
    </xf>
    <xf numFmtId="49" fontId="12" fillId="3" borderId="3" xfId="0" applyNumberFormat="1" applyFont="1" applyFill="1" applyBorder="1" applyAlignment="1">
      <alignment vertical="top" wrapText="1"/>
    </xf>
    <xf numFmtId="0" fontId="9" fillId="3" borderId="7" xfId="0" applyFont="1" applyFill="1" applyBorder="1" applyAlignment="1">
      <alignment wrapText="1"/>
    </xf>
    <xf numFmtId="0" fontId="9" fillId="3" borderId="10" xfId="0" applyFont="1" applyFill="1" applyBorder="1" applyAlignment="1">
      <alignment wrapText="1"/>
    </xf>
    <xf numFmtId="1" fontId="14" fillId="3" borderId="3" xfId="0" applyNumberFormat="1" applyFont="1" applyFill="1" applyBorder="1" applyAlignment="1">
      <alignment horizontal="left" vertical="top" wrapText="1"/>
    </xf>
    <xf numFmtId="0" fontId="14" fillId="3" borderId="3" xfId="0" applyFont="1" applyFill="1" applyBorder="1" applyAlignment="1">
      <alignment vertical="top" wrapText="1"/>
    </xf>
    <xf numFmtId="0" fontId="14" fillId="3" borderId="3" xfId="0" applyFont="1" applyFill="1" applyBorder="1" applyAlignment="1">
      <alignment vertical="top"/>
    </xf>
    <xf numFmtId="2" fontId="14" fillId="3" borderId="3" xfId="0" applyNumberFormat="1" applyFont="1" applyFill="1" applyBorder="1" applyAlignment="1">
      <alignment vertical="top"/>
    </xf>
    <xf numFmtId="164" fontId="14" fillId="3" borderId="3" xfId="2" applyFont="1" applyFill="1" applyBorder="1" applyAlignment="1" applyProtection="1">
      <alignment horizontal="right" vertical="top" wrapText="1"/>
    </xf>
    <xf numFmtId="166" fontId="9" fillId="3" borderId="3" xfId="2" applyNumberFormat="1" applyFont="1" applyFill="1" applyBorder="1" applyAlignment="1" applyProtection="1">
      <alignment horizontal="right"/>
    </xf>
    <xf numFmtId="0" fontId="11" fillId="3" borderId="2" xfId="0" applyFont="1" applyFill="1" applyBorder="1" applyAlignment="1">
      <alignment horizontal="left" wrapText="1"/>
    </xf>
    <xf numFmtId="166" fontId="11" fillId="3" borderId="2" xfId="2" applyNumberFormat="1" applyFont="1" applyFill="1" applyBorder="1" applyProtection="1"/>
    <xf numFmtId="166" fontId="11" fillId="3" borderId="2" xfId="0" applyNumberFormat="1" applyFont="1" applyFill="1" applyBorder="1" applyAlignment="1">
      <alignment horizontal="right"/>
    </xf>
    <xf numFmtId="1" fontId="9" fillId="3" borderId="12" xfId="0" applyNumberFormat="1" applyFont="1" applyFill="1" applyBorder="1" applyAlignment="1">
      <alignment horizontal="left" vertical="top" wrapText="1"/>
    </xf>
    <xf numFmtId="0" fontId="9" fillId="3" borderId="12" xfId="0" applyFont="1" applyFill="1" applyBorder="1" applyAlignment="1">
      <alignment horizontal="left" wrapText="1"/>
    </xf>
    <xf numFmtId="0" fontId="9" fillId="3" borderId="12" xfId="0" applyFont="1" applyFill="1" applyBorder="1" applyAlignment="1">
      <alignment horizontal="right" wrapText="1"/>
    </xf>
    <xf numFmtId="1" fontId="11" fillId="0" borderId="3" xfId="0" applyNumberFormat="1" applyFont="1" applyBorder="1" applyAlignment="1">
      <alignment horizontal="left" vertical="top" wrapText="1"/>
    </xf>
    <xf numFmtId="0" fontId="11" fillId="0" borderId="3" xfId="0" applyFont="1" applyBorder="1" applyAlignment="1">
      <alignment horizontal="left" wrapText="1"/>
    </xf>
    <xf numFmtId="0" fontId="11" fillId="0" borderId="3" xfId="0" applyFont="1" applyBorder="1"/>
    <xf numFmtId="166" fontId="11" fillId="0" borderId="3" xfId="2" applyNumberFormat="1" applyFont="1" applyBorder="1" applyProtection="1"/>
    <xf numFmtId="166" fontId="11" fillId="0" borderId="3" xfId="0" applyNumberFormat="1" applyFont="1" applyBorder="1" applyAlignment="1">
      <alignment horizontal="right"/>
    </xf>
    <xf numFmtId="165" fontId="6" fillId="2" borderId="1" xfId="1" applyNumberFormat="1" applyFont="1" applyFill="1" applyBorder="1" applyAlignment="1" applyProtection="1">
      <alignment horizontal="left" vertical="center"/>
    </xf>
    <xf numFmtId="164" fontId="6" fillId="2" borderId="1" xfId="1" applyFont="1" applyFill="1" applyBorder="1" applyAlignment="1" applyProtection="1">
      <alignment vertical="center"/>
    </xf>
    <xf numFmtId="165" fontId="6" fillId="2" borderId="3" xfId="1" applyNumberFormat="1" applyFont="1" applyFill="1" applyBorder="1" applyAlignment="1" applyProtection="1">
      <alignment horizontal="right" vertical="center"/>
    </xf>
    <xf numFmtId="165" fontId="0" fillId="0" borderId="0" xfId="0" applyNumberFormat="1"/>
    <xf numFmtId="1" fontId="5" fillId="0" borderId="0" xfId="0" applyNumberFormat="1" applyFont="1" applyAlignment="1">
      <alignment horizontal="left" vertical="top" wrapText="1"/>
    </xf>
    <xf numFmtId="0" fontId="5" fillId="0" borderId="0" xfId="0" applyFont="1" applyAlignment="1">
      <alignment wrapText="1"/>
    </xf>
    <xf numFmtId="0" fontId="5" fillId="0" borderId="0" xfId="0" applyFont="1"/>
    <xf numFmtId="0" fontId="5" fillId="0" borderId="0" xfId="0" applyFont="1" applyAlignment="1">
      <alignment horizontal="right"/>
    </xf>
    <xf numFmtId="3" fontId="5" fillId="3" borderId="3" xfId="3" applyNumberFormat="1" applyFont="1" applyFill="1" applyBorder="1" applyAlignment="1" applyProtection="1">
      <alignment horizontal="left" vertical="center"/>
      <protection locked="0"/>
    </xf>
    <xf numFmtId="0" fontId="3" fillId="3" borderId="4" xfId="3" applyFont="1" applyFill="1" applyBorder="1" applyAlignment="1" applyProtection="1">
      <alignment horizontal="left" vertical="center"/>
      <protection locked="0"/>
    </xf>
    <xf numFmtId="164" fontId="3" fillId="3" borderId="4" xfId="2" applyFont="1" applyFill="1" applyBorder="1" applyAlignment="1" applyProtection="1">
      <alignment horizontal="right" vertical="center"/>
      <protection locked="0"/>
    </xf>
    <xf numFmtId="164" fontId="3" fillId="3" borderId="3" xfId="2" applyFont="1" applyFill="1" applyBorder="1" applyAlignment="1" applyProtection="1">
      <alignment horizontal="right" vertical="center"/>
      <protection locked="0"/>
    </xf>
    <xf numFmtId="164" fontId="3" fillId="3" borderId="3" xfId="2" applyFont="1" applyFill="1" applyBorder="1" applyAlignment="1" applyProtection="1">
      <alignment vertical="center"/>
      <protection locked="0"/>
    </xf>
    <xf numFmtId="3" fontId="3" fillId="3" borderId="3" xfId="3" applyNumberFormat="1" applyFont="1" applyFill="1" applyBorder="1" applyAlignment="1" applyProtection="1">
      <alignment vertical="center"/>
      <protection locked="0"/>
    </xf>
    <xf numFmtId="3" fontId="5" fillId="3" borderId="3" xfId="3" applyNumberFormat="1" applyFont="1" applyFill="1" applyBorder="1" applyAlignment="1" applyProtection="1">
      <alignment vertical="center"/>
      <protection locked="0"/>
    </xf>
    <xf numFmtId="0" fontId="6" fillId="3" borderId="2" xfId="3" applyFont="1" applyFill="1" applyBorder="1" applyAlignment="1" applyProtection="1">
      <alignment horizontal="left" vertical="center"/>
      <protection locked="0"/>
    </xf>
    <xf numFmtId="0" fontId="5" fillId="3" borderId="3" xfId="3" applyFont="1" applyFill="1" applyBorder="1" applyAlignment="1" applyProtection="1">
      <alignment vertical="center"/>
      <protection locked="0"/>
    </xf>
    <xf numFmtId="0" fontId="6" fillId="3" borderId="2" xfId="3" applyFont="1" applyFill="1" applyBorder="1" applyAlignment="1" applyProtection="1">
      <alignment vertical="center"/>
      <protection locked="0"/>
    </xf>
    <xf numFmtId="165" fontId="4" fillId="2" borderId="1" xfId="1" applyNumberFormat="1"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3" fontId="5" fillId="3" borderId="3" xfId="0" applyNumberFormat="1"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3" fontId="5" fillId="3" borderId="1" xfId="0" applyNumberFormat="1"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5" fillId="3" borderId="2" xfId="0" applyFont="1" applyFill="1" applyBorder="1" applyAlignment="1" applyProtection="1">
      <alignment vertical="center"/>
      <protection locked="0"/>
    </xf>
    <xf numFmtId="0" fontId="6" fillId="3" borderId="2"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3" fillId="3" borderId="1" xfId="0" applyFont="1" applyFill="1" applyBorder="1" applyAlignment="1" applyProtection="1">
      <alignment vertical="center" wrapText="1"/>
      <protection locked="0"/>
    </xf>
    <xf numFmtId="0" fontId="3" fillId="3" borderId="12"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1" fontId="6" fillId="2" borderId="1" xfId="1" applyNumberFormat="1" applyFont="1" applyFill="1" applyBorder="1" applyAlignment="1" applyProtection="1">
      <alignment horizontal="left" vertical="top"/>
      <protection locked="0"/>
    </xf>
    <xf numFmtId="0" fontId="3" fillId="3" borderId="1" xfId="3" applyFont="1" applyFill="1" applyBorder="1" applyAlignment="1" applyProtection="1">
      <alignment horizontal="left" vertical="center"/>
      <protection locked="0"/>
    </xf>
    <xf numFmtId="0" fontId="6" fillId="6" borderId="2" xfId="3" applyFont="1" applyFill="1" applyBorder="1" applyAlignment="1" applyProtection="1">
      <alignment vertical="center"/>
      <protection locked="0"/>
    </xf>
    <xf numFmtId="165" fontId="4" fillId="6" borderId="1" xfId="1" applyNumberFormat="1" applyFont="1" applyFill="1" applyBorder="1" applyAlignment="1" applyProtection="1">
      <alignment horizontal="left" vertical="center" wrapText="1"/>
      <protection locked="0"/>
    </xf>
    <xf numFmtId="0" fontId="6" fillId="6" borderId="2" xfId="0" applyFont="1" applyFill="1" applyBorder="1" applyAlignment="1" applyProtection="1">
      <alignment vertical="center"/>
      <protection locked="0"/>
    </xf>
    <xf numFmtId="0" fontId="3" fillId="3" borderId="14" xfId="0" applyFont="1" applyFill="1" applyBorder="1" applyAlignment="1" applyProtection="1">
      <alignment vertical="center" wrapText="1"/>
      <protection locked="0"/>
    </xf>
    <xf numFmtId="0" fontId="9" fillId="3" borderId="1" xfId="0" applyFont="1" applyFill="1" applyBorder="1" applyAlignment="1" applyProtection="1">
      <alignment horizontal="left"/>
      <protection locked="0"/>
    </xf>
    <xf numFmtId="3" fontId="10" fillId="3" borderId="3" xfId="0" applyNumberFormat="1" applyFont="1" applyFill="1" applyBorder="1" applyAlignment="1" applyProtection="1">
      <alignment horizontal="left"/>
      <protection locked="0"/>
    </xf>
    <xf numFmtId="3" fontId="10" fillId="3" borderId="3" xfId="0" applyNumberFormat="1" applyFont="1" applyFill="1" applyBorder="1" applyAlignment="1" applyProtection="1">
      <alignment horizontal="left" vertical="top"/>
      <protection locked="0"/>
    </xf>
    <xf numFmtId="0" fontId="9" fillId="3" borderId="4"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3" fontId="10" fillId="3" borderId="2" xfId="0" applyNumberFormat="1" applyFont="1" applyFill="1" applyBorder="1" applyAlignment="1" applyProtection="1">
      <alignment horizontal="left" wrapText="1"/>
      <protection locked="0"/>
    </xf>
    <xf numFmtId="3" fontId="10" fillId="3" borderId="3" xfId="0" applyNumberFormat="1" applyFont="1" applyFill="1" applyBorder="1" applyAlignment="1" applyProtection="1">
      <alignment horizontal="left" wrapText="1"/>
      <protection locked="0"/>
    </xf>
    <xf numFmtId="3" fontId="10" fillId="3" borderId="1" xfId="0" applyNumberFormat="1"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11" fillId="3" borderId="2" xfId="0" applyFont="1" applyFill="1" applyBorder="1" applyAlignment="1" applyProtection="1">
      <alignment horizontal="left"/>
      <protection locked="0"/>
    </xf>
    <xf numFmtId="0" fontId="10" fillId="3" borderId="3" xfId="0" applyFont="1" applyFill="1" applyBorder="1" applyProtection="1">
      <protection locked="0"/>
    </xf>
    <xf numFmtId="0" fontId="11" fillId="3" borderId="2" xfId="0" applyFont="1" applyFill="1" applyBorder="1" applyProtection="1">
      <protection locked="0"/>
    </xf>
    <xf numFmtId="0" fontId="9" fillId="3" borderId="1" xfId="0" applyFont="1" applyFill="1" applyBorder="1" applyAlignment="1" applyProtection="1">
      <alignment horizontal="left" wrapText="1"/>
      <protection locked="0"/>
    </xf>
    <xf numFmtId="0" fontId="10" fillId="3" borderId="0" xfId="0" applyFont="1" applyFill="1" applyProtection="1">
      <protection locked="0"/>
    </xf>
    <xf numFmtId="0" fontId="11" fillId="0" borderId="2" xfId="0" applyFont="1" applyBorder="1" applyProtection="1">
      <protection locked="0"/>
    </xf>
    <xf numFmtId="0" fontId="11" fillId="3" borderId="3" xfId="0" applyFont="1" applyFill="1" applyBorder="1" applyProtection="1">
      <protection locked="0"/>
    </xf>
    <xf numFmtId="0" fontId="11" fillId="0" borderId="8" xfId="0" applyFont="1" applyBorder="1" applyProtection="1">
      <protection locked="0"/>
    </xf>
    <xf numFmtId="165" fontId="4" fillId="2" borderId="14" xfId="1" applyNumberFormat="1" applyFont="1" applyFill="1" applyBorder="1" applyAlignment="1" applyProtection="1">
      <alignment horizontal="left" vertical="center" wrapText="1"/>
      <protection locked="0"/>
    </xf>
    <xf numFmtId="0" fontId="9" fillId="3" borderId="1" xfId="0" applyFont="1" applyFill="1" applyBorder="1" applyAlignment="1" applyProtection="1">
      <alignment wrapText="1"/>
      <protection locked="0"/>
    </xf>
    <xf numFmtId="0" fontId="14" fillId="3" borderId="12" xfId="0" applyFont="1" applyFill="1" applyBorder="1" applyAlignment="1" applyProtection="1">
      <alignment vertical="top"/>
      <protection locked="0"/>
    </xf>
    <xf numFmtId="0" fontId="9" fillId="3" borderId="12" xfId="0" applyFont="1" applyFill="1" applyBorder="1" applyAlignment="1" applyProtection="1">
      <alignment horizontal="left" wrapText="1"/>
      <protection locked="0"/>
    </xf>
    <xf numFmtId="0" fontId="11" fillId="0" borderId="3" xfId="0" applyFont="1" applyBorder="1" applyProtection="1">
      <protection locked="0"/>
    </xf>
    <xf numFmtId="165" fontId="6" fillId="2" borderId="10" xfId="1" applyNumberFormat="1" applyFont="1" applyFill="1" applyBorder="1" applyAlignment="1" applyProtection="1">
      <alignment horizontal="left" vertical="center"/>
      <protection locked="0"/>
    </xf>
  </cellXfs>
  <cellStyles count="4">
    <cellStyle name="Comma" xfId="1" builtinId="3" customBuiltin="1"/>
    <cellStyle name="Comma 2" xfId="2" xr:uid="{E5849E78-E28C-481C-BD16-9C9EF7B3FAC2}"/>
    <cellStyle name="Normal" xfId="0" builtinId="0" customBuiltin="1"/>
    <cellStyle name="Normal 2" xfId="3" xr:uid="{1E86B6A1-4727-4561-8029-96ADEF8F9B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B1F47-9A6A-4D69-808F-A77F8A5E80EE}">
  <dimension ref="A1:H910"/>
  <sheetViews>
    <sheetView tabSelected="1" topLeftCell="A891" zoomScale="80" zoomScaleNormal="80" workbookViewId="0">
      <selection activeCell="B902" sqref="B902"/>
    </sheetView>
  </sheetViews>
  <sheetFormatPr defaultColWidth="8.90625" defaultRowHeight="14" x14ac:dyDescent="0.3"/>
  <cols>
    <col min="1" max="1" width="7.36328125" style="270" customWidth="1"/>
    <col min="2" max="2" width="111.90625" style="271" customWidth="1"/>
    <col min="3" max="3" width="8.90625" style="272" customWidth="1"/>
    <col min="4" max="4" width="14" style="272" bestFit="1" customWidth="1"/>
    <col min="5" max="5" width="25.1796875" style="272" customWidth="1"/>
    <col min="6" max="6" width="19.54296875" style="273" customWidth="1"/>
    <col min="7" max="7" width="8.90625" style="272" customWidth="1"/>
    <col min="8" max="16384" width="8.90625" style="272"/>
  </cols>
  <sheetData>
    <row r="1" spans="1:6" s="13" customFormat="1" ht="14.5" x14ac:dyDescent="0.35">
      <c r="A1" s="10"/>
      <c r="B1" s="11"/>
      <c r="C1" s="11"/>
      <c r="D1" s="11"/>
      <c r="E1" s="11"/>
      <c r="F1" s="12"/>
    </row>
    <row r="2" spans="1:6" s="13" customFormat="1" ht="18" x14ac:dyDescent="0.35">
      <c r="A2" s="14"/>
      <c r="B2" s="15" t="s">
        <v>334</v>
      </c>
      <c r="C2" s="11"/>
      <c r="D2" s="11"/>
      <c r="E2" s="11"/>
      <c r="F2" s="12"/>
    </row>
    <row r="3" spans="1:6" s="21" customFormat="1" ht="22.75" customHeight="1" x14ac:dyDescent="0.3">
      <c r="A3" s="16" t="s">
        <v>0</v>
      </c>
      <c r="B3" s="17" t="s">
        <v>335</v>
      </c>
      <c r="C3" s="18"/>
      <c r="D3" s="19"/>
      <c r="E3" s="18"/>
      <c r="F3" s="20"/>
    </row>
    <row r="4" spans="1:6" customFormat="1" ht="17.399999999999999" customHeight="1" x14ac:dyDescent="0.35">
      <c r="A4" s="22" t="s">
        <v>1</v>
      </c>
      <c r="B4" s="23" t="s">
        <v>2</v>
      </c>
      <c r="C4" s="23" t="s">
        <v>3</v>
      </c>
      <c r="D4" s="24" t="s">
        <v>4</v>
      </c>
      <c r="E4" s="23" t="s">
        <v>5</v>
      </c>
      <c r="F4" s="25" t="s">
        <v>6</v>
      </c>
    </row>
    <row r="5" spans="1:6" s="21" customFormat="1" x14ac:dyDescent="0.3">
      <c r="A5" s="26">
        <v>1</v>
      </c>
      <c r="B5" s="27" t="s">
        <v>7</v>
      </c>
      <c r="C5" s="28"/>
      <c r="D5" s="28"/>
      <c r="E5" s="28"/>
      <c r="F5" s="29"/>
    </row>
    <row r="6" spans="1:6" s="21" customFormat="1" ht="84" x14ac:dyDescent="0.3">
      <c r="A6" s="30">
        <v>2</v>
      </c>
      <c r="B6" s="31" t="s">
        <v>8</v>
      </c>
      <c r="C6" s="32" t="s">
        <v>9</v>
      </c>
      <c r="D6" s="33">
        <f>D20/1000</f>
        <v>3.3129241139999999</v>
      </c>
      <c r="E6" s="274"/>
      <c r="F6" s="34">
        <f>E6*D6</f>
        <v>0</v>
      </c>
    </row>
    <row r="7" spans="1:6" s="21" customFormat="1" ht="28" x14ac:dyDescent="0.3">
      <c r="A7" s="30">
        <v>3</v>
      </c>
      <c r="B7" s="31" t="s">
        <v>10</v>
      </c>
      <c r="C7" s="32" t="s">
        <v>9</v>
      </c>
      <c r="D7" s="33">
        <f>D21/1000</f>
        <v>3.3129241139999999</v>
      </c>
      <c r="E7" s="274"/>
      <c r="F7" s="34">
        <f>E7*D7</f>
        <v>0</v>
      </c>
    </row>
    <row r="8" spans="1:6" s="21" customFormat="1" x14ac:dyDescent="0.3">
      <c r="A8" s="35">
        <v>4</v>
      </c>
      <c r="B8" s="36" t="s">
        <v>11</v>
      </c>
      <c r="C8" s="37" t="s">
        <v>0</v>
      </c>
      <c r="D8" s="37" t="s">
        <v>0</v>
      </c>
      <c r="E8" s="275"/>
      <c r="F8" s="38">
        <f>SUM(F6:F7)</f>
        <v>0</v>
      </c>
    </row>
    <row r="9" spans="1:6" s="21" customFormat="1" x14ac:dyDescent="0.3">
      <c r="A9" s="39">
        <v>5</v>
      </c>
      <c r="B9" s="40" t="s">
        <v>12</v>
      </c>
      <c r="C9" s="41"/>
      <c r="D9" s="42"/>
      <c r="E9" s="1"/>
      <c r="F9" s="34"/>
    </row>
    <row r="10" spans="1:6" s="21" customFormat="1" x14ac:dyDescent="0.3">
      <c r="A10" s="30">
        <v>6</v>
      </c>
      <c r="B10" s="43" t="s">
        <v>13</v>
      </c>
      <c r="C10" s="41" t="s">
        <v>14</v>
      </c>
      <c r="D10" s="42">
        <f>D20*1.1*0.5</f>
        <v>1822.1082627000001</v>
      </c>
      <c r="E10" s="1"/>
      <c r="F10" s="34">
        <f>E10*D10</f>
        <v>0</v>
      </c>
    </row>
    <row r="11" spans="1:6" s="21" customFormat="1" ht="28" x14ac:dyDescent="0.3">
      <c r="A11" s="30">
        <v>7</v>
      </c>
      <c r="B11" s="43" t="s">
        <v>15</v>
      </c>
      <c r="C11" s="41" t="s">
        <v>16</v>
      </c>
      <c r="D11" s="42">
        <f>D20/100</f>
        <v>33.129241139999998</v>
      </c>
      <c r="E11" s="1"/>
      <c r="F11" s="34">
        <f>E11*D11</f>
        <v>0</v>
      </c>
    </row>
    <row r="12" spans="1:6" s="21" customFormat="1" x14ac:dyDescent="0.3">
      <c r="A12" s="44">
        <v>8</v>
      </c>
      <c r="B12" s="45" t="s">
        <v>17</v>
      </c>
      <c r="C12" s="38"/>
      <c r="D12" s="38"/>
      <c r="E12" s="276"/>
      <c r="F12" s="38">
        <f>SUM(F10:F11)</f>
        <v>0</v>
      </c>
    </row>
    <row r="13" spans="1:6" s="21" customFormat="1" x14ac:dyDescent="0.3">
      <c r="A13" s="39">
        <v>9</v>
      </c>
      <c r="B13" s="40" t="s">
        <v>18</v>
      </c>
      <c r="C13" s="41"/>
      <c r="D13" s="42"/>
      <c r="E13" s="1"/>
      <c r="F13" s="34"/>
    </row>
    <row r="14" spans="1:6" s="21" customFormat="1" x14ac:dyDescent="0.3">
      <c r="A14" s="30">
        <v>10</v>
      </c>
      <c r="B14" s="43" t="s">
        <v>19</v>
      </c>
      <c r="C14" s="41" t="s">
        <v>20</v>
      </c>
      <c r="D14" s="42">
        <v>2171.7590660000001</v>
      </c>
      <c r="E14" s="1"/>
      <c r="F14" s="34">
        <f>E14*D14</f>
        <v>0</v>
      </c>
    </row>
    <row r="15" spans="1:6" s="21" customFormat="1" x14ac:dyDescent="0.3">
      <c r="A15" s="30">
        <v>11</v>
      </c>
      <c r="B15" s="43" t="s">
        <v>21</v>
      </c>
      <c r="C15" s="41" t="s">
        <v>20</v>
      </c>
      <c r="D15" s="42">
        <v>628.85558400000002</v>
      </c>
      <c r="E15" s="1"/>
      <c r="F15" s="34">
        <f t="shared" ref="F15:F21" si="0">E15*D15</f>
        <v>0</v>
      </c>
    </row>
    <row r="16" spans="1:6" s="21" customFormat="1" x14ac:dyDescent="0.3">
      <c r="A16" s="30">
        <v>12</v>
      </c>
      <c r="B16" s="43" t="s">
        <v>22</v>
      </c>
      <c r="C16" s="41" t="s">
        <v>20</v>
      </c>
      <c r="D16" s="42">
        <v>512.30946399999993</v>
      </c>
      <c r="E16" s="1"/>
      <c r="F16" s="34">
        <f t="shared" si="0"/>
        <v>0</v>
      </c>
    </row>
    <row r="17" spans="1:6" s="21" customFormat="1" x14ac:dyDescent="0.3">
      <c r="A17" s="30">
        <v>13</v>
      </c>
      <c r="B17" s="43" t="s">
        <v>23</v>
      </c>
      <c r="C17" s="41" t="s">
        <v>20</v>
      </c>
      <c r="D17" s="42">
        <v>24</v>
      </c>
      <c r="E17" s="1"/>
      <c r="F17" s="34">
        <f t="shared" si="0"/>
        <v>0</v>
      </c>
    </row>
    <row r="18" spans="1:6" s="21" customFormat="1" x14ac:dyDescent="0.3">
      <c r="A18" s="30">
        <v>14</v>
      </c>
      <c r="B18" s="43" t="s">
        <v>24</v>
      </c>
      <c r="C18" s="41" t="s">
        <v>20</v>
      </c>
      <c r="D18" s="42">
        <v>12</v>
      </c>
      <c r="E18" s="1"/>
      <c r="F18" s="34">
        <f t="shared" si="0"/>
        <v>0</v>
      </c>
    </row>
    <row r="19" spans="1:6" s="21" customFormat="1" x14ac:dyDescent="0.3">
      <c r="A19" s="30">
        <v>15</v>
      </c>
      <c r="B19" s="43" t="s">
        <v>25</v>
      </c>
      <c r="C19" s="41" t="s">
        <v>14</v>
      </c>
      <c r="D19" s="42">
        <v>1.5</v>
      </c>
      <c r="E19" s="1"/>
      <c r="F19" s="34">
        <f t="shared" si="0"/>
        <v>0</v>
      </c>
    </row>
    <row r="20" spans="1:6" s="21" customFormat="1" x14ac:dyDescent="0.3">
      <c r="A20" s="30">
        <v>16</v>
      </c>
      <c r="B20" s="43" t="s">
        <v>26</v>
      </c>
      <c r="C20" s="41" t="s">
        <v>20</v>
      </c>
      <c r="D20" s="42">
        <v>3312.9241139999999</v>
      </c>
      <c r="E20" s="1"/>
      <c r="F20" s="34">
        <f t="shared" si="0"/>
        <v>0</v>
      </c>
    </row>
    <row r="21" spans="1:6" s="21" customFormat="1" x14ac:dyDescent="0.3">
      <c r="A21" s="30">
        <v>17</v>
      </c>
      <c r="B21" s="43" t="s">
        <v>27</v>
      </c>
      <c r="C21" s="41" t="s">
        <v>20</v>
      </c>
      <c r="D21" s="42">
        <v>3312.9241139999999</v>
      </c>
      <c r="E21" s="1"/>
      <c r="F21" s="34">
        <f t="shared" si="0"/>
        <v>0</v>
      </c>
    </row>
    <row r="22" spans="1:6" s="21" customFormat="1" x14ac:dyDescent="0.3">
      <c r="A22" s="46">
        <v>18</v>
      </c>
      <c r="B22" s="47" t="s">
        <v>17</v>
      </c>
      <c r="C22" s="48"/>
      <c r="D22" s="48"/>
      <c r="E22" s="277"/>
      <c r="F22" s="48">
        <f>SUM(F14:F21)</f>
        <v>0</v>
      </c>
    </row>
    <row r="23" spans="1:6" s="21" customFormat="1" x14ac:dyDescent="0.3">
      <c r="A23" s="46">
        <v>19</v>
      </c>
      <c r="B23" s="47" t="s">
        <v>28</v>
      </c>
      <c r="C23" s="48"/>
      <c r="D23" s="48"/>
      <c r="E23" s="277"/>
      <c r="F23" s="48">
        <f>F12+F22</f>
        <v>0</v>
      </c>
    </row>
    <row r="24" spans="1:6" s="21" customFormat="1" x14ac:dyDescent="0.3">
      <c r="A24" s="39">
        <v>20</v>
      </c>
      <c r="B24" s="40" t="s">
        <v>29</v>
      </c>
      <c r="C24" s="41"/>
      <c r="D24" s="42"/>
      <c r="E24" s="1"/>
      <c r="F24" s="49"/>
    </row>
    <row r="25" spans="1:6" s="21" customFormat="1" x14ac:dyDescent="0.3">
      <c r="A25" s="30">
        <v>21</v>
      </c>
      <c r="B25" s="43" t="s">
        <v>30</v>
      </c>
      <c r="C25" s="41" t="s">
        <v>14</v>
      </c>
      <c r="D25" s="42">
        <v>20.824999999999999</v>
      </c>
      <c r="E25" s="1"/>
      <c r="F25" s="49">
        <f>E25*D25</f>
        <v>0</v>
      </c>
    </row>
    <row r="26" spans="1:6" s="21" customFormat="1" x14ac:dyDescent="0.3">
      <c r="A26" s="30">
        <v>22</v>
      </c>
      <c r="B26" s="43" t="s">
        <v>31</v>
      </c>
      <c r="C26" s="41" t="s">
        <v>14</v>
      </c>
      <c r="D26" s="42">
        <v>1.2</v>
      </c>
      <c r="E26" s="1"/>
      <c r="F26" s="49">
        <f t="shared" ref="F26:F37" si="1">E26*D26</f>
        <v>0</v>
      </c>
    </row>
    <row r="27" spans="1:6" s="21" customFormat="1" x14ac:dyDescent="0.3">
      <c r="A27" s="30">
        <v>23</v>
      </c>
      <c r="B27" s="43" t="s">
        <v>32</v>
      </c>
      <c r="C27" s="41" t="s">
        <v>14</v>
      </c>
      <c r="D27" s="42">
        <v>0.2</v>
      </c>
      <c r="E27" s="1"/>
      <c r="F27" s="49">
        <f t="shared" si="1"/>
        <v>0</v>
      </c>
    </row>
    <row r="28" spans="1:6" s="21" customFormat="1" x14ac:dyDescent="0.3">
      <c r="A28" s="30">
        <v>24</v>
      </c>
      <c r="B28" s="43" t="s">
        <v>33</v>
      </c>
      <c r="C28" s="41" t="s">
        <v>14</v>
      </c>
      <c r="D28" s="42">
        <v>0.48599999999999999</v>
      </c>
      <c r="E28" s="1"/>
      <c r="F28" s="49">
        <f t="shared" si="1"/>
        <v>0</v>
      </c>
    </row>
    <row r="29" spans="1:6" s="21" customFormat="1" x14ac:dyDescent="0.3">
      <c r="A29" s="30">
        <v>25</v>
      </c>
      <c r="B29" s="43" t="s">
        <v>34</v>
      </c>
      <c r="C29" s="41" t="s">
        <v>14</v>
      </c>
      <c r="D29" s="42">
        <v>0.34560000000000002</v>
      </c>
      <c r="E29" s="1"/>
      <c r="F29" s="49">
        <f t="shared" si="1"/>
        <v>0</v>
      </c>
    </row>
    <row r="30" spans="1:6" s="21" customFormat="1" x14ac:dyDescent="0.3">
      <c r="A30" s="30">
        <v>26</v>
      </c>
      <c r="B30" s="43" t="s">
        <v>35</v>
      </c>
      <c r="C30" s="41" t="s">
        <v>14</v>
      </c>
      <c r="D30" s="42">
        <v>2.532</v>
      </c>
      <c r="E30" s="1"/>
      <c r="F30" s="49">
        <f t="shared" si="1"/>
        <v>0</v>
      </c>
    </row>
    <row r="31" spans="1:6" s="21" customFormat="1" x14ac:dyDescent="0.3">
      <c r="A31" s="30">
        <v>27</v>
      </c>
      <c r="B31" s="43" t="s">
        <v>36</v>
      </c>
      <c r="C31" s="41" t="s">
        <v>37</v>
      </c>
      <c r="D31" s="42">
        <v>18.240000000000002</v>
      </c>
      <c r="E31" s="1"/>
      <c r="F31" s="49">
        <f t="shared" si="1"/>
        <v>0</v>
      </c>
    </row>
    <row r="32" spans="1:6" s="21" customFormat="1" x14ac:dyDescent="0.3">
      <c r="A32" s="30">
        <v>28</v>
      </c>
      <c r="B32" s="43" t="s">
        <v>38</v>
      </c>
      <c r="C32" s="41" t="s">
        <v>37</v>
      </c>
      <c r="D32" s="42">
        <v>4.8383999999999991</v>
      </c>
      <c r="E32" s="1"/>
      <c r="F32" s="49">
        <f t="shared" si="1"/>
        <v>0</v>
      </c>
    </row>
    <row r="33" spans="1:6" s="21" customFormat="1" x14ac:dyDescent="0.3">
      <c r="A33" s="30">
        <v>29</v>
      </c>
      <c r="B33" s="43" t="s">
        <v>39</v>
      </c>
      <c r="C33" s="41" t="s">
        <v>37</v>
      </c>
      <c r="D33" s="42">
        <v>2.5600000000000005</v>
      </c>
      <c r="E33" s="1"/>
      <c r="F33" s="49">
        <f t="shared" si="1"/>
        <v>0</v>
      </c>
    </row>
    <row r="34" spans="1:6" s="21" customFormat="1" x14ac:dyDescent="0.3">
      <c r="A34" s="30">
        <v>30</v>
      </c>
      <c r="B34" s="43" t="s">
        <v>40</v>
      </c>
      <c r="C34" s="41" t="s">
        <v>41</v>
      </c>
      <c r="D34" s="42">
        <v>1</v>
      </c>
      <c r="E34" s="1"/>
      <c r="F34" s="49">
        <f t="shared" si="1"/>
        <v>0</v>
      </c>
    </row>
    <row r="35" spans="1:6" s="21" customFormat="1" ht="28" x14ac:dyDescent="0.3">
      <c r="A35" s="30">
        <v>31</v>
      </c>
      <c r="B35" s="43" t="s">
        <v>42</v>
      </c>
      <c r="C35" s="41" t="s">
        <v>41</v>
      </c>
      <c r="D35" s="42">
        <v>1</v>
      </c>
      <c r="E35" s="1"/>
      <c r="F35" s="49">
        <f t="shared" si="1"/>
        <v>0</v>
      </c>
    </row>
    <row r="36" spans="1:6" s="21" customFormat="1" x14ac:dyDescent="0.3">
      <c r="A36" s="30">
        <v>32</v>
      </c>
      <c r="B36" s="43" t="s">
        <v>43</v>
      </c>
      <c r="C36" s="41" t="s">
        <v>44</v>
      </c>
      <c r="D36" s="42">
        <v>1</v>
      </c>
      <c r="E36" s="1"/>
      <c r="F36" s="49">
        <f t="shared" si="1"/>
        <v>0</v>
      </c>
    </row>
    <row r="37" spans="1:6" s="21" customFormat="1" x14ac:dyDescent="0.3">
      <c r="A37" s="30">
        <v>33</v>
      </c>
      <c r="B37" s="43" t="s">
        <v>45</v>
      </c>
      <c r="C37" s="41" t="s">
        <v>46</v>
      </c>
      <c r="D37" s="42">
        <v>1</v>
      </c>
      <c r="E37" s="1"/>
      <c r="F37" s="49">
        <f t="shared" si="1"/>
        <v>0</v>
      </c>
    </row>
    <row r="38" spans="1:6" s="21" customFormat="1" x14ac:dyDescent="0.3">
      <c r="A38" s="46">
        <v>34</v>
      </c>
      <c r="B38" s="47" t="s">
        <v>395</v>
      </c>
      <c r="C38" s="50"/>
      <c r="D38" s="50"/>
      <c r="E38" s="278"/>
      <c r="F38" s="48">
        <f>SUM(F25:F37)*2</f>
        <v>0</v>
      </c>
    </row>
    <row r="39" spans="1:6" s="21" customFormat="1" x14ac:dyDescent="0.3">
      <c r="A39" s="39">
        <v>35</v>
      </c>
      <c r="B39" s="40" t="s">
        <v>47</v>
      </c>
      <c r="C39" s="41"/>
      <c r="D39" s="42"/>
      <c r="E39" s="1"/>
      <c r="F39" s="49"/>
    </row>
    <row r="40" spans="1:6" s="21" customFormat="1" x14ac:dyDescent="0.3">
      <c r="A40" s="30">
        <v>36</v>
      </c>
      <c r="B40" s="43" t="s">
        <v>48</v>
      </c>
      <c r="C40" s="41" t="s">
        <v>14</v>
      </c>
      <c r="D40" s="42">
        <v>39.203999999999994</v>
      </c>
      <c r="E40" s="1"/>
      <c r="F40" s="49">
        <f>E40*D40</f>
        <v>0</v>
      </c>
    </row>
    <row r="41" spans="1:6" s="21" customFormat="1" ht="28" x14ac:dyDescent="0.3">
      <c r="A41" s="30">
        <v>37</v>
      </c>
      <c r="B41" s="43" t="s">
        <v>49</v>
      </c>
      <c r="C41" s="41" t="s">
        <v>14</v>
      </c>
      <c r="D41" s="42">
        <v>4.9831799999999991</v>
      </c>
      <c r="E41" s="1"/>
      <c r="F41" s="49">
        <f t="shared" ref="F41:F72" si="2">E41*D41</f>
        <v>0</v>
      </c>
    </row>
    <row r="42" spans="1:6" s="21" customFormat="1" x14ac:dyDescent="0.3">
      <c r="A42" s="30">
        <v>38</v>
      </c>
      <c r="B42" s="43" t="s">
        <v>32</v>
      </c>
      <c r="C42" s="41" t="s">
        <v>14</v>
      </c>
      <c r="D42" s="42">
        <v>0.83052999999999999</v>
      </c>
      <c r="E42" s="1"/>
      <c r="F42" s="49">
        <f t="shared" si="2"/>
        <v>0</v>
      </c>
    </row>
    <row r="43" spans="1:6" s="21" customFormat="1" x14ac:dyDescent="0.3">
      <c r="A43" s="30">
        <v>39</v>
      </c>
      <c r="B43" s="43" t="s">
        <v>50</v>
      </c>
      <c r="C43" s="41" t="s">
        <v>14</v>
      </c>
      <c r="D43" s="42">
        <v>3.6612400000000012</v>
      </c>
      <c r="E43" s="1"/>
      <c r="F43" s="49">
        <f t="shared" si="2"/>
        <v>0</v>
      </c>
    </row>
    <row r="44" spans="1:6" s="21" customFormat="1" x14ac:dyDescent="0.3">
      <c r="A44" s="30">
        <v>40</v>
      </c>
      <c r="B44" s="43" t="s">
        <v>51</v>
      </c>
      <c r="C44" s="41" t="s">
        <v>14</v>
      </c>
      <c r="D44" s="42">
        <v>2.9115200000000008</v>
      </c>
      <c r="E44" s="1"/>
      <c r="F44" s="49">
        <f t="shared" si="2"/>
        <v>0</v>
      </c>
    </row>
    <row r="45" spans="1:6" s="21" customFormat="1" x14ac:dyDescent="0.3">
      <c r="A45" s="30">
        <v>41</v>
      </c>
      <c r="B45" s="43" t="s">
        <v>52</v>
      </c>
      <c r="C45" s="41" t="s">
        <v>14</v>
      </c>
      <c r="D45" s="42">
        <v>12.101559999999999</v>
      </c>
      <c r="E45" s="1"/>
      <c r="F45" s="49">
        <f t="shared" si="2"/>
        <v>0</v>
      </c>
    </row>
    <row r="46" spans="1:6" s="21" customFormat="1" x14ac:dyDescent="0.3">
      <c r="A46" s="30">
        <v>42</v>
      </c>
      <c r="B46" s="43" t="s">
        <v>53</v>
      </c>
      <c r="C46" s="41" t="s">
        <v>37</v>
      </c>
      <c r="D46" s="42">
        <v>45.247400000000006</v>
      </c>
      <c r="E46" s="1"/>
      <c r="F46" s="49">
        <f t="shared" si="2"/>
        <v>0</v>
      </c>
    </row>
    <row r="47" spans="1:6" s="21" customFormat="1" x14ac:dyDescent="0.3">
      <c r="A47" s="30">
        <v>43</v>
      </c>
      <c r="B47" s="43" t="s">
        <v>54</v>
      </c>
      <c r="C47" s="41" t="s">
        <v>37</v>
      </c>
      <c r="D47" s="42">
        <v>39.030200000000001</v>
      </c>
      <c r="E47" s="1"/>
      <c r="F47" s="49">
        <f t="shared" si="2"/>
        <v>0</v>
      </c>
    </row>
    <row r="48" spans="1:6" s="21" customFormat="1" x14ac:dyDescent="0.3">
      <c r="A48" s="30">
        <v>44</v>
      </c>
      <c r="B48" s="43" t="s">
        <v>38</v>
      </c>
      <c r="C48" s="41" t="s">
        <v>37</v>
      </c>
      <c r="D48" s="42">
        <v>18.984999999999999</v>
      </c>
      <c r="E48" s="1"/>
      <c r="F48" s="49">
        <f t="shared" si="2"/>
        <v>0</v>
      </c>
    </row>
    <row r="49" spans="1:6" s="21" customFormat="1" x14ac:dyDescent="0.3">
      <c r="A49" s="30">
        <v>45</v>
      </c>
      <c r="B49" s="43" t="s">
        <v>55</v>
      </c>
      <c r="C49" s="41" t="s">
        <v>37</v>
      </c>
      <c r="D49" s="42">
        <v>10.299199999999999</v>
      </c>
      <c r="E49" s="1"/>
      <c r="F49" s="49">
        <f t="shared" si="2"/>
        <v>0</v>
      </c>
    </row>
    <row r="50" spans="1:6" s="21" customFormat="1" x14ac:dyDescent="0.3">
      <c r="A50" s="30">
        <v>46</v>
      </c>
      <c r="B50" s="43" t="s">
        <v>56</v>
      </c>
      <c r="C50" s="41" t="s">
        <v>41</v>
      </c>
      <c r="D50" s="42">
        <v>1</v>
      </c>
      <c r="E50" s="1"/>
      <c r="F50" s="49">
        <f t="shared" si="2"/>
        <v>0</v>
      </c>
    </row>
    <row r="51" spans="1:6" s="21" customFormat="1" x14ac:dyDescent="0.3">
      <c r="A51" s="30">
        <v>47</v>
      </c>
      <c r="B51" s="43" t="s">
        <v>57</v>
      </c>
      <c r="C51" s="41" t="s">
        <v>41</v>
      </c>
      <c r="D51" s="42">
        <v>1</v>
      </c>
      <c r="E51" s="1"/>
      <c r="F51" s="49">
        <f t="shared" si="2"/>
        <v>0</v>
      </c>
    </row>
    <row r="52" spans="1:6" s="21" customFormat="1" x14ac:dyDescent="0.3">
      <c r="A52" s="39">
        <v>48</v>
      </c>
      <c r="B52" s="40" t="s">
        <v>58</v>
      </c>
      <c r="C52" s="41"/>
      <c r="D52" s="42">
        <v>0</v>
      </c>
      <c r="E52" s="1"/>
      <c r="F52" s="49">
        <f t="shared" si="2"/>
        <v>0</v>
      </c>
    </row>
    <row r="53" spans="1:6" s="21" customFormat="1" x14ac:dyDescent="0.3">
      <c r="A53" s="30">
        <v>49</v>
      </c>
      <c r="B53" s="43" t="s">
        <v>48</v>
      </c>
      <c r="C53" s="41" t="s">
        <v>14</v>
      </c>
      <c r="D53" s="42">
        <v>14</v>
      </c>
      <c r="E53" s="1"/>
      <c r="F53" s="49">
        <f t="shared" si="2"/>
        <v>0</v>
      </c>
    </row>
    <row r="54" spans="1:6" s="21" customFormat="1" x14ac:dyDescent="0.3">
      <c r="A54" s="30">
        <v>50</v>
      </c>
      <c r="B54" s="43" t="s">
        <v>59</v>
      </c>
      <c r="C54" s="41" t="s">
        <v>14</v>
      </c>
      <c r="D54" s="42">
        <v>0.98999999999999988</v>
      </c>
      <c r="E54" s="1"/>
      <c r="F54" s="49">
        <f t="shared" si="2"/>
        <v>0</v>
      </c>
    </row>
    <row r="55" spans="1:6" s="21" customFormat="1" x14ac:dyDescent="0.3">
      <c r="A55" s="30">
        <v>51</v>
      </c>
      <c r="B55" s="43" t="s">
        <v>32</v>
      </c>
      <c r="C55" s="41" t="s">
        <v>14</v>
      </c>
      <c r="D55" s="42">
        <v>0.24749999999999997</v>
      </c>
      <c r="E55" s="1"/>
      <c r="F55" s="49">
        <f t="shared" si="2"/>
        <v>0</v>
      </c>
    </row>
    <row r="56" spans="1:6" s="21" customFormat="1" x14ac:dyDescent="0.3">
      <c r="A56" s="30">
        <v>52</v>
      </c>
      <c r="B56" s="43" t="s">
        <v>60</v>
      </c>
      <c r="C56" s="41" t="s">
        <v>14</v>
      </c>
      <c r="D56" s="42">
        <v>1.155</v>
      </c>
      <c r="E56" s="1"/>
      <c r="F56" s="49">
        <f t="shared" si="2"/>
        <v>0</v>
      </c>
    </row>
    <row r="57" spans="1:6" s="21" customFormat="1" x14ac:dyDescent="0.3">
      <c r="A57" s="30">
        <v>53</v>
      </c>
      <c r="B57" s="43" t="s">
        <v>61</v>
      </c>
      <c r="C57" s="41" t="s">
        <v>14</v>
      </c>
      <c r="D57" s="42">
        <v>2.9339999999999997</v>
      </c>
      <c r="E57" s="1"/>
      <c r="F57" s="49">
        <f t="shared" si="2"/>
        <v>0</v>
      </c>
    </row>
    <row r="58" spans="1:6" s="21" customFormat="1" x14ac:dyDescent="0.3">
      <c r="A58" s="30">
        <v>54</v>
      </c>
      <c r="B58" s="43" t="s">
        <v>62</v>
      </c>
      <c r="C58" s="41" t="s">
        <v>37</v>
      </c>
      <c r="D58" s="42">
        <v>14.979999999999999</v>
      </c>
      <c r="E58" s="1"/>
      <c r="F58" s="49">
        <f t="shared" si="2"/>
        <v>0</v>
      </c>
    </row>
    <row r="59" spans="1:6" s="21" customFormat="1" x14ac:dyDescent="0.3">
      <c r="A59" s="30">
        <v>55</v>
      </c>
      <c r="B59" s="43" t="s">
        <v>63</v>
      </c>
      <c r="C59" s="41" t="s">
        <v>37</v>
      </c>
      <c r="D59" s="42">
        <v>5.5600000000000005</v>
      </c>
      <c r="E59" s="1"/>
      <c r="F59" s="49">
        <f t="shared" si="2"/>
        <v>0</v>
      </c>
    </row>
    <row r="60" spans="1:6" s="21" customFormat="1" x14ac:dyDescent="0.3">
      <c r="A60" s="30">
        <v>56</v>
      </c>
      <c r="B60" s="43" t="s">
        <v>39</v>
      </c>
      <c r="C60" s="41" t="s">
        <v>37</v>
      </c>
      <c r="D60" s="42">
        <v>3.9119999999999999</v>
      </c>
      <c r="E60" s="1"/>
      <c r="F60" s="49">
        <f t="shared" si="2"/>
        <v>0</v>
      </c>
    </row>
    <row r="61" spans="1:6" s="21" customFormat="1" x14ac:dyDescent="0.3">
      <c r="A61" s="30">
        <v>57</v>
      </c>
      <c r="B61" s="43" t="s">
        <v>40</v>
      </c>
      <c r="C61" s="41" t="s">
        <v>41</v>
      </c>
      <c r="D61" s="42">
        <v>1</v>
      </c>
      <c r="E61" s="1"/>
      <c r="F61" s="49">
        <f t="shared" si="2"/>
        <v>0</v>
      </c>
    </row>
    <row r="62" spans="1:6" s="21" customFormat="1" ht="28" x14ac:dyDescent="0.3">
      <c r="A62" s="30">
        <v>58</v>
      </c>
      <c r="B62" s="43" t="s">
        <v>42</v>
      </c>
      <c r="C62" s="41" t="s">
        <v>20</v>
      </c>
      <c r="D62" s="42">
        <v>1</v>
      </c>
      <c r="E62" s="1"/>
      <c r="F62" s="49">
        <f t="shared" si="2"/>
        <v>0</v>
      </c>
    </row>
    <row r="63" spans="1:6" s="21" customFormat="1" ht="28" x14ac:dyDescent="0.3">
      <c r="A63" s="30">
        <v>59</v>
      </c>
      <c r="B63" s="43" t="s">
        <v>64</v>
      </c>
      <c r="C63" s="41" t="s">
        <v>46</v>
      </c>
      <c r="D63" s="42">
        <v>1</v>
      </c>
      <c r="E63" s="1"/>
      <c r="F63" s="49">
        <f t="shared" si="2"/>
        <v>0</v>
      </c>
    </row>
    <row r="64" spans="1:6" s="21" customFormat="1" ht="28" x14ac:dyDescent="0.3">
      <c r="A64" s="30">
        <v>60</v>
      </c>
      <c r="B64" s="43" t="s">
        <v>65</v>
      </c>
      <c r="C64" s="41" t="s">
        <v>46</v>
      </c>
      <c r="D64" s="42">
        <v>1</v>
      </c>
      <c r="E64" s="1"/>
      <c r="F64" s="49">
        <f t="shared" si="2"/>
        <v>0</v>
      </c>
    </row>
    <row r="65" spans="1:6" s="21" customFormat="1" x14ac:dyDescent="0.3">
      <c r="A65" s="39">
        <v>61</v>
      </c>
      <c r="B65" s="40" t="s">
        <v>66</v>
      </c>
      <c r="C65" s="41"/>
      <c r="D65" s="42">
        <v>0</v>
      </c>
      <c r="E65" s="1"/>
      <c r="F65" s="49">
        <f t="shared" si="2"/>
        <v>0</v>
      </c>
    </row>
    <row r="66" spans="1:6" s="21" customFormat="1" x14ac:dyDescent="0.3">
      <c r="A66" s="30">
        <v>62</v>
      </c>
      <c r="B66" s="43" t="s">
        <v>48</v>
      </c>
      <c r="C66" s="41" t="s">
        <v>14</v>
      </c>
      <c r="D66" s="42">
        <v>3.04</v>
      </c>
      <c r="E66" s="1"/>
      <c r="F66" s="49">
        <f t="shared" si="2"/>
        <v>0</v>
      </c>
    </row>
    <row r="67" spans="1:6" s="21" customFormat="1" x14ac:dyDescent="0.3">
      <c r="A67" s="30">
        <v>63</v>
      </c>
      <c r="B67" s="43" t="s">
        <v>67</v>
      </c>
      <c r="C67" s="41" t="s">
        <v>14</v>
      </c>
      <c r="D67" s="42">
        <v>0.13500000000000001</v>
      </c>
      <c r="E67" s="1"/>
      <c r="F67" s="49">
        <f t="shared" si="2"/>
        <v>0</v>
      </c>
    </row>
    <row r="68" spans="1:6" s="21" customFormat="1" x14ac:dyDescent="0.3">
      <c r="A68" s="30">
        <v>64</v>
      </c>
      <c r="B68" s="43" t="s">
        <v>32</v>
      </c>
      <c r="C68" s="41" t="s">
        <v>14</v>
      </c>
      <c r="D68" s="42">
        <v>4.5000000000000005E-2</v>
      </c>
      <c r="E68" s="1"/>
      <c r="F68" s="49">
        <f t="shared" si="2"/>
        <v>0</v>
      </c>
    </row>
    <row r="69" spans="1:6" s="21" customFormat="1" x14ac:dyDescent="0.3">
      <c r="A69" s="30">
        <v>65</v>
      </c>
      <c r="B69" s="43" t="s">
        <v>68</v>
      </c>
      <c r="C69" s="41" t="s">
        <v>14</v>
      </c>
      <c r="D69" s="42">
        <v>9.0000000000000011E-2</v>
      </c>
      <c r="E69" s="1"/>
      <c r="F69" s="49">
        <f t="shared" si="2"/>
        <v>0</v>
      </c>
    </row>
    <row r="70" spans="1:6" s="21" customFormat="1" x14ac:dyDescent="0.3">
      <c r="A70" s="30">
        <v>66</v>
      </c>
      <c r="B70" s="43" t="s">
        <v>69</v>
      </c>
      <c r="C70" s="41" t="s">
        <v>14</v>
      </c>
      <c r="D70" s="42">
        <v>0.192</v>
      </c>
      <c r="E70" s="1"/>
      <c r="F70" s="49">
        <f t="shared" si="2"/>
        <v>0</v>
      </c>
    </row>
    <row r="71" spans="1:6" s="21" customFormat="1" x14ac:dyDescent="0.3">
      <c r="A71" s="30">
        <v>67</v>
      </c>
      <c r="B71" s="43" t="s">
        <v>70</v>
      </c>
      <c r="C71" s="41" t="s">
        <v>37</v>
      </c>
      <c r="D71" s="42">
        <v>2.04</v>
      </c>
      <c r="E71" s="1"/>
      <c r="F71" s="49">
        <f t="shared" si="2"/>
        <v>0</v>
      </c>
    </row>
    <row r="72" spans="1:6" s="21" customFormat="1" x14ac:dyDescent="0.3">
      <c r="A72" s="30">
        <v>68</v>
      </c>
      <c r="B72" s="43" t="s">
        <v>71</v>
      </c>
      <c r="C72" s="41" t="s">
        <v>44</v>
      </c>
      <c r="D72" s="42">
        <v>1</v>
      </c>
      <c r="E72" s="1"/>
      <c r="F72" s="49">
        <f t="shared" si="2"/>
        <v>0</v>
      </c>
    </row>
    <row r="73" spans="1:6" s="21" customFormat="1" x14ac:dyDescent="0.3">
      <c r="A73" s="46">
        <v>69</v>
      </c>
      <c r="B73" s="47" t="s">
        <v>72</v>
      </c>
      <c r="C73" s="50"/>
      <c r="D73" s="50"/>
      <c r="E73" s="278"/>
      <c r="F73" s="48">
        <f>SUM(F40:F72)</f>
        <v>0</v>
      </c>
    </row>
    <row r="74" spans="1:6" s="21" customFormat="1" x14ac:dyDescent="0.3">
      <c r="A74" s="39">
        <v>70</v>
      </c>
      <c r="B74" s="40" t="s">
        <v>73</v>
      </c>
      <c r="C74" s="41"/>
      <c r="D74" s="42"/>
      <c r="E74" s="1"/>
      <c r="F74" s="49"/>
    </row>
    <row r="75" spans="1:6" s="21" customFormat="1" ht="28" x14ac:dyDescent="0.3">
      <c r="A75" s="30">
        <v>71</v>
      </c>
      <c r="B75" s="43" t="s">
        <v>74</v>
      </c>
      <c r="C75" s="41" t="s">
        <v>75</v>
      </c>
      <c r="D75" s="42">
        <v>1</v>
      </c>
      <c r="E75" s="1"/>
      <c r="F75" s="49">
        <f>E75*D75</f>
        <v>0</v>
      </c>
    </row>
    <row r="76" spans="1:6" s="21" customFormat="1" x14ac:dyDescent="0.3">
      <c r="A76" s="30">
        <v>72</v>
      </c>
      <c r="B76" s="43" t="s">
        <v>76</v>
      </c>
      <c r="C76" s="41" t="s">
        <v>46</v>
      </c>
      <c r="D76" s="42">
        <v>1</v>
      </c>
      <c r="E76" s="1"/>
      <c r="F76" s="49">
        <f>E76*D76</f>
        <v>0</v>
      </c>
    </row>
    <row r="77" spans="1:6" s="21" customFormat="1" x14ac:dyDescent="0.3">
      <c r="A77" s="46">
        <v>73</v>
      </c>
      <c r="B77" s="47" t="s">
        <v>77</v>
      </c>
      <c r="C77" s="50"/>
      <c r="D77" s="50"/>
      <c r="E77" s="278"/>
      <c r="F77" s="48">
        <f>F76+F75</f>
        <v>0</v>
      </c>
    </row>
    <row r="78" spans="1:6" s="21" customFormat="1" x14ac:dyDescent="0.3">
      <c r="A78" s="46">
        <v>74</v>
      </c>
      <c r="B78" s="47" t="s">
        <v>78</v>
      </c>
      <c r="C78" s="50"/>
      <c r="D78" s="50"/>
      <c r="E78" s="278"/>
      <c r="F78" s="48">
        <f>F77+F73</f>
        <v>0</v>
      </c>
    </row>
    <row r="79" spans="1:6" s="21" customFormat="1" x14ac:dyDescent="0.3">
      <c r="A79" s="39">
        <v>75</v>
      </c>
      <c r="B79" s="40" t="s">
        <v>79</v>
      </c>
      <c r="C79" s="41"/>
      <c r="D79" s="42"/>
      <c r="E79" s="1"/>
      <c r="F79" s="49"/>
    </row>
    <row r="80" spans="1:6" s="21" customFormat="1" x14ac:dyDescent="0.3">
      <c r="A80" s="30">
        <v>76</v>
      </c>
      <c r="B80" s="43" t="s">
        <v>30</v>
      </c>
      <c r="C80" s="41" t="s">
        <v>14</v>
      </c>
      <c r="D80" s="42">
        <v>22.51</v>
      </c>
      <c r="E80" s="1"/>
      <c r="F80" s="49">
        <f>E80*D80</f>
        <v>0</v>
      </c>
    </row>
    <row r="81" spans="1:6" s="21" customFormat="1" x14ac:dyDescent="0.3">
      <c r="A81" s="30">
        <v>77</v>
      </c>
      <c r="B81" s="43" t="s">
        <v>31</v>
      </c>
      <c r="C81" s="41" t="s">
        <v>14</v>
      </c>
      <c r="D81" s="42">
        <v>2.1800000000000002</v>
      </c>
      <c r="E81" s="1"/>
      <c r="F81" s="49">
        <f t="shared" ref="F81:F93" si="3">E81*D81</f>
        <v>0</v>
      </c>
    </row>
    <row r="82" spans="1:6" s="21" customFormat="1" x14ac:dyDescent="0.3">
      <c r="A82" s="30">
        <v>78</v>
      </c>
      <c r="B82" s="43" t="s">
        <v>32</v>
      </c>
      <c r="C82" s="41" t="s">
        <v>14</v>
      </c>
      <c r="D82" s="42">
        <v>0.38</v>
      </c>
      <c r="E82" s="1"/>
      <c r="F82" s="49">
        <f t="shared" si="3"/>
        <v>0</v>
      </c>
    </row>
    <row r="83" spans="1:6" s="21" customFormat="1" x14ac:dyDescent="0.3">
      <c r="A83" s="30">
        <v>79</v>
      </c>
      <c r="B83" s="43" t="s">
        <v>33</v>
      </c>
      <c r="C83" s="41" t="s">
        <v>14</v>
      </c>
      <c r="D83" s="42">
        <v>1.1000000000000001</v>
      </c>
      <c r="E83" s="1"/>
      <c r="F83" s="49">
        <f t="shared" si="3"/>
        <v>0</v>
      </c>
    </row>
    <row r="84" spans="1:6" s="21" customFormat="1" x14ac:dyDescent="0.3">
      <c r="A84" s="30">
        <v>80</v>
      </c>
      <c r="B84" s="43" t="s">
        <v>80</v>
      </c>
      <c r="C84" s="41" t="s">
        <v>14</v>
      </c>
      <c r="D84" s="42">
        <v>6.9999999999999993E-2</v>
      </c>
      <c r="E84" s="1"/>
      <c r="F84" s="49">
        <f t="shared" si="3"/>
        <v>0</v>
      </c>
    </row>
    <row r="85" spans="1:6" s="21" customFormat="1" x14ac:dyDescent="0.3">
      <c r="A85" s="30">
        <v>81</v>
      </c>
      <c r="B85" s="43" t="s">
        <v>81</v>
      </c>
      <c r="C85" s="41" t="s">
        <v>14</v>
      </c>
      <c r="D85" s="42">
        <v>0.98</v>
      </c>
      <c r="E85" s="1"/>
      <c r="F85" s="49">
        <f t="shared" si="3"/>
        <v>0</v>
      </c>
    </row>
    <row r="86" spans="1:6" s="21" customFormat="1" x14ac:dyDescent="0.3">
      <c r="A86" s="30">
        <v>82</v>
      </c>
      <c r="B86" s="43" t="s">
        <v>82</v>
      </c>
      <c r="C86" s="41" t="s">
        <v>37</v>
      </c>
      <c r="D86" s="42">
        <v>13.92</v>
      </c>
      <c r="E86" s="1"/>
      <c r="F86" s="49">
        <f t="shared" si="3"/>
        <v>0</v>
      </c>
    </row>
    <row r="87" spans="1:6" s="21" customFormat="1" x14ac:dyDescent="0.3">
      <c r="A87" s="30">
        <v>83</v>
      </c>
      <c r="B87" s="43" t="s">
        <v>38</v>
      </c>
      <c r="C87" s="41" t="s">
        <v>37</v>
      </c>
      <c r="D87" s="42">
        <v>0.11</v>
      </c>
      <c r="E87" s="1"/>
      <c r="F87" s="49">
        <f t="shared" si="3"/>
        <v>0</v>
      </c>
    </row>
    <row r="88" spans="1:6" s="21" customFormat="1" x14ac:dyDescent="0.3">
      <c r="A88" s="30">
        <v>84</v>
      </c>
      <c r="B88" s="43" t="s">
        <v>83</v>
      </c>
      <c r="C88" s="41" t="s">
        <v>37</v>
      </c>
      <c r="D88" s="42">
        <v>0.59</v>
      </c>
      <c r="E88" s="1"/>
      <c r="F88" s="49">
        <f t="shared" si="3"/>
        <v>0</v>
      </c>
    </row>
    <row r="89" spans="1:6" s="21" customFormat="1" x14ac:dyDescent="0.3">
      <c r="A89" s="30">
        <v>85</v>
      </c>
      <c r="B89" s="43" t="s">
        <v>84</v>
      </c>
      <c r="C89" s="41" t="s">
        <v>41</v>
      </c>
      <c r="D89" s="42">
        <v>1</v>
      </c>
      <c r="E89" s="1"/>
      <c r="F89" s="49">
        <f t="shared" si="3"/>
        <v>0</v>
      </c>
    </row>
    <row r="90" spans="1:6" s="21" customFormat="1" ht="28" x14ac:dyDescent="0.3">
      <c r="A90" s="30">
        <v>86</v>
      </c>
      <c r="B90" s="43" t="s">
        <v>85</v>
      </c>
      <c r="C90" s="41" t="s">
        <v>44</v>
      </c>
      <c r="D90" s="42">
        <v>1</v>
      </c>
      <c r="E90" s="1"/>
      <c r="F90" s="49">
        <f t="shared" si="3"/>
        <v>0</v>
      </c>
    </row>
    <row r="91" spans="1:6" s="21" customFormat="1" x14ac:dyDescent="0.3">
      <c r="A91" s="30">
        <v>87</v>
      </c>
      <c r="B91" s="43" t="s">
        <v>86</v>
      </c>
      <c r="C91" s="41" t="s">
        <v>46</v>
      </c>
      <c r="D91" s="42">
        <v>1</v>
      </c>
      <c r="E91" s="1"/>
      <c r="F91" s="49">
        <f t="shared" si="3"/>
        <v>0</v>
      </c>
    </row>
    <row r="92" spans="1:6" s="21" customFormat="1" x14ac:dyDescent="0.3">
      <c r="A92" s="30">
        <v>88</v>
      </c>
      <c r="B92" s="43" t="s">
        <v>87</v>
      </c>
      <c r="C92" s="41" t="s">
        <v>46</v>
      </c>
      <c r="D92" s="42">
        <v>1</v>
      </c>
      <c r="E92" s="1"/>
      <c r="F92" s="49">
        <f t="shared" si="3"/>
        <v>0</v>
      </c>
    </row>
    <row r="93" spans="1:6" s="21" customFormat="1" x14ac:dyDescent="0.3">
      <c r="A93" s="30">
        <v>89</v>
      </c>
      <c r="B93" s="43" t="s">
        <v>71</v>
      </c>
      <c r="C93" s="41" t="s">
        <v>44</v>
      </c>
      <c r="D93" s="42">
        <v>1</v>
      </c>
      <c r="E93" s="1"/>
      <c r="F93" s="49">
        <f t="shared" si="3"/>
        <v>0</v>
      </c>
    </row>
    <row r="94" spans="1:6" s="21" customFormat="1" x14ac:dyDescent="0.3">
      <c r="A94" s="46">
        <v>90</v>
      </c>
      <c r="B94" s="47" t="s">
        <v>88</v>
      </c>
      <c r="C94" s="50"/>
      <c r="D94" s="50"/>
      <c r="E94" s="278"/>
      <c r="F94" s="48">
        <f>SUM(F80:F93)</f>
        <v>0</v>
      </c>
    </row>
    <row r="95" spans="1:6" s="21" customFormat="1" x14ac:dyDescent="0.3">
      <c r="A95" s="51">
        <v>91</v>
      </c>
      <c r="B95" s="52" t="s">
        <v>89</v>
      </c>
      <c r="C95" s="53"/>
      <c r="D95" s="54"/>
      <c r="E95" s="279"/>
      <c r="F95" s="55"/>
    </row>
    <row r="96" spans="1:6" s="21" customFormat="1" ht="16.5" x14ac:dyDescent="0.3">
      <c r="A96" s="56">
        <v>92</v>
      </c>
      <c r="B96" s="57" t="s">
        <v>48</v>
      </c>
      <c r="C96" s="58" t="s">
        <v>90</v>
      </c>
      <c r="D96" s="59">
        <v>22.51</v>
      </c>
      <c r="E96" s="280"/>
      <c r="F96" s="60">
        <f>E96*D96</f>
        <v>0</v>
      </c>
    </row>
    <row r="97" spans="1:6" s="21" customFormat="1" ht="16.5" x14ac:dyDescent="0.3">
      <c r="A97" s="56">
        <v>93</v>
      </c>
      <c r="B97" s="57" t="s">
        <v>91</v>
      </c>
      <c r="C97" s="58" t="s">
        <v>90</v>
      </c>
      <c r="D97" s="59">
        <v>2.5500000000000003</v>
      </c>
      <c r="E97" s="280"/>
      <c r="F97" s="60">
        <f t="shared" ref="F97:F109" si="4">E97*D97</f>
        <v>0</v>
      </c>
    </row>
    <row r="98" spans="1:6" s="21" customFormat="1" ht="16.5" x14ac:dyDescent="0.3">
      <c r="A98" s="56">
        <v>94</v>
      </c>
      <c r="B98" s="57" t="s">
        <v>32</v>
      </c>
      <c r="C98" s="58" t="s">
        <v>90</v>
      </c>
      <c r="D98" s="59">
        <v>0.51000000000000012</v>
      </c>
      <c r="E98" s="280"/>
      <c r="F98" s="60">
        <f t="shared" si="4"/>
        <v>0</v>
      </c>
    </row>
    <row r="99" spans="1:6" s="21" customFormat="1" ht="16.5" x14ac:dyDescent="0.3">
      <c r="A99" s="56">
        <v>95</v>
      </c>
      <c r="B99" s="57" t="s">
        <v>92</v>
      </c>
      <c r="C99" s="58" t="s">
        <v>90</v>
      </c>
      <c r="D99" s="59">
        <v>1.5624</v>
      </c>
      <c r="E99" s="280"/>
      <c r="F99" s="60">
        <f t="shared" si="4"/>
        <v>0</v>
      </c>
    </row>
    <row r="100" spans="1:6" s="21" customFormat="1" ht="16.5" x14ac:dyDescent="0.3">
      <c r="A100" s="56">
        <v>96</v>
      </c>
      <c r="B100" s="57" t="s">
        <v>93</v>
      </c>
      <c r="C100" s="58" t="s">
        <v>90</v>
      </c>
      <c r="D100" s="59">
        <v>0.17</v>
      </c>
      <c r="E100" s="280"/>
      <c r="F100" s="60">
        <f t="shared" si="4"/>
        <v>0</v>
      </c>
    </row>
    <row r="101" spans="1:6" s="21" customFormat="1" ht="16.5" x14ac:dyDescent="0.3">
      <c r="A101" s="56">
        <v>97</v>
      </c>
      <c r="B101" s="57" t="s">
        <v>94</v>
      </c>
      <c r="C101" s="58" t="s">
        <v>90</v>
      </c>
      <c r="D101" s="59">
        <v>1.5859999999999999</v>
      </c>
      <c r="E101" s="280"/>
      <c r="F101" s="60">
        <f t="shared" si="4"/>
        <v>0</v>
      </c>
    </row>
    <row r="102" spans="1:6" s="21" customFormat="1" ht="16.5" x14ac:dyDescent="0.3">
      <c r="A102" s="56">
        <v>98</v>
      </c>
      <c r="B102" s="57" t="s">
        <v>95</v>
      </c>
      <c r="C102" s="58" t="s">
        <v>96</v>
      </c>
      <c r="D102" s="59">
        <v>14.02</v>
      </c>
      <c r="E102" s="280"/>
      <c r="F102" s="60">
        <f t="shared" si="4"/>
        <v>0</v>
      </c>
    </row>
    <row r="103" spans="1:6" s="21" customFormat="1" ht="16.5" x14ac:dyDescent="0.3">
      <c r="A103" s="56">
        <v>99</v>
      </c>
      <c r="B103" s="57" t="s">
        <v>38</v>
      </c>
      <c r="C103" s="58" t="s">
        <v>96</v>
      </c>
      <c r="D103" s="59">
        <v>0.14000000000000001</v>
      </c>
      <c r="E103" s="280"/>
      <c r="F103" s="60">
        <f t="shared" si="4"/>
        <v>0</v>
      </c>
    </row>
    <row r="104" spans="1:6" s="21" customFormat="1" ht="16.5" x14ac:dyDescent="0.3">
      <c r="A104" s="56">
        <v>100</v>
      </c>
      <c r="B104" s="57" t="s">
        <v>97</v>
      </c>
      <c r="C104" s="58" t="s">
        <v>96</v>
      </c>
      <c r="D104" s="59">
        <v>0.84</v>
      </c>
      <c r="E104" s="280"/>
      <c r="F104" s="60">
        <f t="shared" si="4"/>
        <v>0</v>
      </c>
    </row>
    <row r="105" spans="1:6" s="21" customFormat="1" x14ac:dyDescent="0.3">
      <c r="A105" s="56">
        <v>101</v>
      </c>
      <c r="B105" s="57" t="s">
        <v>98</v>
      </c>
      <c r="C105" s="58" t="s">
        <v>41</v>
      </c>
      <c r="D105" s="59">
        <v>1</v>
      </c>
      <c r="E105" s="280"/>
      <c r="F105" s="60">
        <f t="shared" si="4"/>
        <v>0</v>
      </c>
    </row>
    <row r="106" spans="1:6" s="21" customFormat="1" ht="16.5" x14ac:dyDescent="0.3">
      <c r="A106" s="56">
        <v>102</v>
      </c>
      <c r="B106" s="57" t="s">
        <v>99</v>
      </c>
      <c r="C106" s="58" t="s">
        <v>41</v>
      </c>
      <c r="D106" s="59">
        <v>1</v>
      </c>
      <c r="E106" s="280"/>
      <c r="F106" s="60">
        <f t="shared" si="4"/>
        <v>0</v>
      </c>
    </row>
    <row r="107" spans="1:6" s="21" customFormat="1" x14ac:dyDescent="0.3">
      <c r="A107" s="30">
        <v>103</v>
      </c>
      <c r="B107" s="43" t="s">
        <v>86</v>
      </c>
      <c r="C107" s="41" t="s">
        <v>46</v>
      </c>
      <c r="D107" s="42">
        <v>1</v>
      </c>
      <c r="E107" s="1"/>
      <c r="F107" s="60">
        <f t="shared" si="4"/>
        <v>0</v>
      </c>
    </row>
    <row r="108" spans="1:6" s="21" customFormat="1" x14ac:dyDescent="0.3">
      <c r="A108" s="30">
        <v>104</v>
      </c>
      <c r="B108" s="43" t="s">
        <v>87</v>
      </c>
      <c r="C108" s="41" t="s">
        <v>46</v>
      </c>
      <c r="D108" s="42">
        <v>1</v>
      </c>
      <c r="E108" s="1"/>
      <c r="F108" s="60">
        <f t="shared" si="4"/>
        <v>0</v>
      </c>
    </row>
    <row r="109" spans="1:6" s="21" customFormat="1" ht="28" x14ac:dyDescent="0.3">
      <c r="A109" s="56">
        <v>105</v>
      </c>
      <c r="B109" s="57" t="s">
        <v>85</v>
      </c>
      <c r="C109" s="58" t="s">
        <v>100</v>
      </c>
      <c r="D109" s="59">
        <v>1</v>
      </c>
      <c r="E109" s="2"/>
      <c r="F109" s="60">
        <f t="shared" si="4"/>
        <v>0</v>
      </c>
    </row>
    <row r="110" spans="1:6" s="21" customFormat="1" x14ac:dyDescent="0.3">
      <c r="A110" s="46">
        <v>106</v>
      </c>
      <c r="B110" s="47" t="s">
        <v>101</v>
      </c>
      <c r="C110" s="50"/>
      <c r="D110" s="50"/>
      <c r="E110" s="278"/>
      <c r="F110" s="48">
        <f>SUM(F96:F109)*2</f>
        <v>0</v>
      </c>
    </row>
    <row r="111" spans="1:6" s="21" customFormat="1" x14ac:dyDescent="0.3">
      <c r="A111" s="46">
        <v>107</v>
      </c>
      <c r="B111" s="47" t="s">
        <v>102</v>
      </c>
      <c r="C111" s="50"/>
      <c r="D111" s="50"/>
      <c r="E111" s="278"/>
      <c r="F111" s="48">
        <f>F110+F94</f>
        <v>0</v>
      </c>
    </row>
    <row r="112" spans="1:6" s="21" customFormat="1" ht="15.5" x14ac:dyDescent="0.35">
      <c r="A112" s="62">
        <v>108</v>
      </c>
      <c r="B112" s="63" t="s">
        <v>337</v>
      </c>
      <c r="C112" s="64" t="s">
        <v>0</v>
      </c>
      <c r="D112" s="64" t="s">
        <v>0</v>
      </c>
      <c r="E112" s="281"/>
      <c r="F112" s="65">
        <f>F111+F78+F38+F23+F8</f>
        <v>0</v>
      </c>
    </row>
    <row r="113" spans="1:6" s="21" customFormat="1" x14ac:dyDescent="0.3">
      <c r="A113" s="30">
        <v>109</v>
      </c>
      <c r="B113" s="31" t="s">
        <v>103</v>
      </c>
      <c r="C113" s="66"/>
      <c r="D113" s="61"/>
      <c r="E113" s="282"/>
      <c r="F113" s="34">
        <f>F112*0.18</f>
        <v>0</v>
      </c>
    </row>
    <row r="114" spans="1:6" s="21" customFormat="1" ht="15.5" x14ac:dyDescent="0.35">
      <c r="A114" s="62">
        <v>110</v>
      </c>
      <c r="B114" s="63" t="s">
        <v>338</v>
      </c>
      <c r="C114" s="67"/>
      <c r="D114" s="68"/>
      <c r="E114" s="283"/>
      <c r="F114" s="65">
        <f>F113+F112</f>
        <v>0</v>
      </c>
    </row>
    <row r="115" spans="1:6" s="21" customFormat="1" ht="32.4" customHeight="1" x14ac:dyDescent="0.3">
      <c r="A115" s="16">
        <v>111</v>
      </c>
      <c r="B115" s="17" t="s">
        <v>336</v>
      </c>
      <c r="C115" s="69"/>
      <c r="D115" s="70"/>
      <c r="E115" s="284"/>
      <c r="F115" s="71"/>
    </row>
    <row r="116" spans="1:6" s="21" customFormat="1" x14ac:dyDescent="0.3">
      <c r="A116" s="72">
        <v>113</v>
      </c>
      <c r="B116" s="73" t="s">
        <v>7</v>
      </c>
      <c r="C116" s="74"/>
      <c r="D116" s="74"/>
      <c r="E116" s="285"/>
      <c r="F116" s="75"/>
    </row>
    <row r="117" spans="1:6" s="21" customFormat="1" ht="28" x14ac:dyDescent="0.3">
      <c r="A117" s="76">
        <v>114</v>
      </c>
      <c r="B117" s="77" t="s">
        <v>104</v>
      </c>
      <c r="C117" s="78" t="s">
        <v>75</v>
      </c>
      <c r="D117" s="79">
        <v>1</v>
      </c>
      <c r="E117" s="286"/>
      <c r="F117" s="80">
        <f>E117*D117</f>
        <v>0</v>
      </c>
    </row>
    <row r="118" spans="1:6" s="21" customFormat="1" ht="28" x14ac:dyDescent="0.3">
      <c r="A118" s="76">
        <v>115</v>
      </c>
      <c r="B118" s="77" t="s">
        <v>10</v>
      </c>
      <c r="C118" s="78" t="s">
        <v>75</v>
      </c>
      <c r="D118" s="79">
        <v>1</v>
      </c>
      <c r="E118" s="286"/>
      <c r="F118" s="80">
        <f>E118*D118</f>
        <v>0</v>
      </c>
    </row>
    <row r="119" spans="1:6" s="21" customFormat="1" x14ac:dyDescent="0.3">
      <c r="A119" s="81">
        <v>116</v>
      </c>
      <c r="B119" s="82" t="s">
        <v>11</v>
      </c>
      <c r="C119" s="83" t="s">
        <v>0</v>
      </c>
      <c r="D119" s="83" t="s">
        <v>0</v>
      </c>
      <c r="E119" s="287"/>
      <c r="F119" s="84">
        <f>SUM(F117:F118)</f>
        <v>0</v>
      </c>
    </row>
    <row r="120" spans="1:6" s="21" customFormat="1" x14ac:dyDescent="0.3">
      <c r="A120" s="72">
        <v>117</v>
      </c>
      <c r="B120" s="73" t="s">
        <v>105</v>
      </c>
      <c r="C120" s="74"/>
      <c r="D120" s="74"/>
      <c r="E120" s="285"/>
      <c r="F120" s="75"/>
    </row>
    <row r="121" spans="1:6" s="21" customFormat="1" ht="28" x14ac:dyDescent="0.3">
      <c r="A121" s="85">
        <v>118</v>
      </c>
      <c r="B121" s="86" t="s">
        <v>106</v>
      </c>
      <c r="C121" s="87" t="s">
        <v>75</v>
      </c>
      <c r="D121" s="87">
        <v>16</v>
      </c>
      <c r="E121" s="288"/>
      <c r="F121" s="88">
        <f>E121*D121</f>
        <v>0</v>
      </c>
    </row>
    <row r="122" spans="1:6" s="21" customFormat="1" ht="28" x14ac:dyDescent="0.3">
      <c r="A122" s="85">
        <v>119</v>
      </c>
      <c r="B122" s="86" t="s">
        <v>107</v>
      </c>
      <c r="C122" s="87" t="s">
        <v>75</v>
      </c>
      <c r="D122" s="87">
        <v>5</v>
      </c>
      <c r="E122" s="288"/>
      <c r="F122" s="88">
        <f>E122*D122</f>
        <v>0</v>
      </c>
    </row>
    <row r="123" spans="1:6" s="21" customFormat="1" ht="28" x14ac:dyDescent="0.3">
      <c r="A123" s="85">
        <v>120</v>
      </c>
      <c r="B123" s="86" t="s">
        <v>108</v>
      </c>
      <c r="C123" s="87" t="s">
        <v>75</v>
      </c>
      <c r="D123" s="87">
        <v>1</v>
      </c>
      <c r="E123" s="288"/>
      <c r="F123" s="88">
        <f>E123*D123</f>
        <v>0</v>
      </c>
    </row>
    <row r="124" spans="1:6" s="21" customFormat="1" ht="56" x14ac:dyDescent="0.3">
      <c r="A124" s="85">
        <v>121</v>
      </c>
      <c r="B124" s="86" t="s">
        <v>109</v>
      </c>
      <c r="C124" s="87" t="s">
        <v>20</v>
      </c>
      <c r="D124" s="87">
        <v>1236</v>
      </c>
      <c r="E124" s="288"/>
      <c r="F124" s="88">
        <f>E124*D124</f>
        <v>0</v>
      </c>
    </row>
    <row r="125" spans="1:6" s="21" customFormat="1" ht="28" x14ac:dyDescent="0.3">
      <c r="A125" s="85">
        <v>122</v>
      </c>
      <c r="B125" s="86" t="s">
        <v>110</v>
      </c>
      <c r="C125" s="87" t="s">
        <v>75</v>
      </c>
      <c r="D125" s="87">
        <v>1</v>
      </c>
      <c r="E125" s="288"/>
      <c r="F125" s="88">
        <f>E125*D125</f>
        <v>0</v>
      </c>
    </row>
    <row r="126" spans="1:6" s="21" customFormat="1" x14ac:dyDescent="0.3">
      <c r="A126" s="81">
        <v>123</v>
      </c>
      <c r="B126" s="82" t="s">
        <v>111</v>
      </c>
      <c r="C126" s="83" t="s">
        <v>0</v>
      </c>
      <c r="D126" s="83" t="s">
        <v>0</v>
      </c>
      <c r="E126" s="287"/>
      <c r="F126" s="84">
        <f>SUM(F121:F125)</f>
        <v>0</v>
      </c>
    </row>
    <row r="127" spans="1:6" s="21" customFormat="1" x14ac:dyDescent="0.3">
      <c r="A127" s="89">
        <v>124</v>
      </c>
      <c r="B127" s="90" t="s">
        <v>339</v>
      </c>
      <c r="C127" s="91" t="s">
        <v>0</v>
      </c>
      <c r="D127" s="91" t="s">
        <v>0</v>
      </c>
      <c r="E127" s="289"/>
      <c r="F127" s="92">
        <f>F126+F119</f>
        <v>0</v>
      </c>
    </row>
    <row r="128" spans="1:6" s="21" customFormat="1" x14ac:dyDescent="0.3">
      <c r="A128" s="93">
        <v>125</v>
      </c>
      <c r="B128" s="94" t="s">
        <v>103</v>
      </c>
      <c r="C128" s="95"/>
      <c r="D128" s="96"/>
      <c r="E128" s="290"/>
      <c r="F128" s="97">
        <f>F127*0.18</f>
        <v>0</v>
      </c>
    </row>
    <row r="129" spans="1:6" s="21" customFormat="1" ht="15.5" x14ac:dyDescent="0.35">
      <c r="A129" s="98">
        <v>126</v>
      </c>
      <c r="B129" s="99" t="s">
        <v>340</v>
      </c>
      <c r="C129" s="100"/>
      <c r="D129" s="68"/>
      <c r="E129" s="291"/>
      <c r="F129" s="101">
        <f>F127+F128</f>
        <v>0</v>
      </c>
    </row>
    <row r="130" spans="1:6" s="21" customFormat="1" ht="32.4" customHeight="1" x14ac:dyDescent="0.3">
      <c r="A130" s="16">
        <v>127</v>
      </c>
      <c r="B130" s="17" t="s">
        <v>341</v>
      </c>
      <c r="C130" s="69"/>
      <c r="D130" s="70"/>
      <c r="E130" s="284"/>
      <c r="F130" s="71"/>
    </row>
    <row r="131" spans="1:6" s="21" customFormat="1" x14ac:dyDescent="0.3">
      <c r="A131" s="72">
        <v>129</v>
      </c>
      <c r="B131" s="73" t="s">
        <v>112</v>
      </c>
      <c r="C131" s="74" t="s">
        <v>0</v>
      </c>
      <c r="D131" s="74" t="s">
        <v>0</v>
      </c>
      <c r="E131" s="285"/>
      <c r="F131" s="75" t="s">
        <v>0</v>
      </c>
    </row>
    <row r="132" spans="1:6" s="21" customFormat="1" x14ac:dyDescent="0.3">
      <c r="A132" s="85">
        <v>130</v>
      </c>
      <c r="B132" s="86" t="s">
        <v>113</v>
      </c>
      <c r="C132" s="87" t="s">
        <v>46</v>
      </c>
      <c r="D132" s="87">
        <v>1</v>
      </c>
      <c r="E132" s="288"/>
      <c r="F132" s="88">
        <f>E132*D132</f>
        <v>0</v>
      </c>
    </row>
    <row r="133" spans="1:6" s="21" customFormat="1" x14ac:dyDescent="0.3">
      <c r="A133" s="72">
        <v>131</v>
      </c>
      <c r="B133" s="73" t="s">
        <v>114</v>
      </c>
      <c r="C133" s="74" t="s">
        <v>0</v>
      </c>
      <c r="D133" s="74" t="s">
        <v>0</v>
      </c>
      <c r="E133" s="285"/>
      <c r="F133" s="102">
        <f>SUM(F132:F132)</f>
        <v>0</v>
      </c>
    </row>
    <row r="134" spans="1:6" s="21" customFormat="1" x14ac:dyDescent="0.3">
      <c r="A134" s="72">
        <v>132</v>
      </c>
      <c r="B134" s="73" t="s">
        <v>115</v>
      </c>
      <c r="C134" s="74" t="s">
        <v>0</v>
      </c>
      <c r="D134" s="74" t="s">
        <v>0</v>
      </c>
      <c r="E134" s="285"/>
      <c r="F134" s="103" t="s">
        <v>0</v>
      </c>
    </row>
    <row r="135" spans="1:6" s="21" customFormat="1" ht="28" x14ac:dyDescent="0.3">
      <c r="A135" s="85">
        <v>133</v>
      </c>
      <c r="B135" s="86" t="s">
        <v>116</v>
      </c>
      <c r="C135" s="87" t="s">
        <v>75</v>
      </c>
      <c r="D135" s="87">
        <v>1</v>
      </c>
      <c r="E135" s="288"/>
      <c r="F135" s="88">
        <f>E135*D135</f>
        <v>0</v>
      </c>
    </row>
    <row r="136" spans="1:6" s="21" customFormat="1" x14ac:dyDescent="0.3">
      <c r="A136" s="85">
        <v>134</v>
      </c>
      <c r="B136" s="86" t="s">
        <v>117</v>
      </c>
      <c r="C136" s="87" t="s">
        <v>46</v>
      </c>
      <c r="D136" s="87">
        <v>1</v>
      </c>
      <c r="E136" s="288"/>
      <c r="F136" s="88">
        <f>E136*D136</f>
        <v>0</v>
      </c>
    </row>
    <row r="137" spans="1:6" s="21" customFormat="1" x14ac:dyDescent="0.3">
      <c r="A137" s="72">
        <v>135</v>
      </c>
      <c r="B137" s="73" t="s">
        <v>114</v>
      </c>
      <c r="C137" s="74" t="s">
        <v>0</v>
      </c>
      <c r="D137" s="74" t="s">
        <v>0</v>
      </c>
      <c r="E137" s="285"/>
      <c r="F137" s="102">
        <f>SUM(F135:F136)</f>
        <v>0</v>
      </c>
    </row>
    <row r="138" spans="1:6" s="21" customFormat="1" x14ac:dyDescent="0.3">
      <c r="A138" s="81">
        <v>136</v>
      </c>
      <c r="B138" s="82" t="s">
        <v>343</v>
      </c>
      <c r="C138" s="83" t="s">
        <v>0</v>
      </c>
      <c r="D138" s="83" t="s">
        <v>0</v>
      </c>
      <c r="E138" s="287"/>
      <c r="F138" s="84">
        <f>F137+F133</f>
        <v>0</v>
      </c>
    </row>
    <row r="139" spans="1:6" s="21" customFormat="1" ht="15.5" x14ac:dyDescent="0.35">
      <c r="A139" s="104">
        <v>137</v>
      </c>
      <c r="B139" s="105" t="s">
        <v>344</v>
      </c>
      <c r="C139" s="106"/>
      <c r="D139" s="107">
        <v>1</v>
      </c>
      <c r="E139" s="292"/>
      <c r="F139" s="108">
        <f>F138*D139</f>
        <v>0</v>
      </c>
    </row>
    <row r="140" spans="1:6" s="21" customFormat="1" ht="15.5" x14ac:dyDescent="0.35">
      <c r="A140" s="104">
        <v>138</v>
      </c>
      <c r="B140" s="105" t="s">
        <v>119</v>
      </c>
      <c r="C140" s="106"/>
      <c r="D140" s="107"/>
      <c r="E140" s="292"/>
      <c r="F140" s="108">
        <f>F139*18/100</f>
        <v>0</v>
      </c>
    </row>
    <row r="141" spans="1:6" s="21" customFormat="1" ht="15.5" x14ac:dyDescent="0.35">
      <c r="A141" s="104">
        <v>139</v>
      </c>
      <c r="B141" s="105" t="s">
        <v>342</v>
      </c>
      <c r="C141" s="106"/>
      <c r="D141" s="107"/>
      <c r="E141" s="292"/>
      <c r="F141" s="108">
        <f>F140+F139</f>
        <v>0</v>
      </c>
    </row>
    <row r="142" spans="1:6" s="21" customFormat="1" ht="32.4" customHeight="1" x14ac:dyDescent="0.3">
      <c r="A142" s="16">
        <v>140</v>
      </c>
      <c r="B142" s="17" t="s">
        <v>120</v>
      </c>
      <c r="C142" s="69"/>
      <c r="D142" s="70"/>
      <c r="E142" s="284"/>
      <c r="F142" s="71"/>
    </row>
    <row r="143" spans="1:6" s="21" customFormat="1" ht="28" x14ac:dyDescent="0.3">
      <c r="A143" s="76">
        <v>142</v>
      </c>
      <c r="B143" s="109" t="s">
        <v>121</v>
      </c>
      <c r="C143" s="110" t="s">
        <v>122</v>
      </c>
      <c r="D143" s="111">
        <v>5</v>
      </c>
      <c r="E143" s="2"/>
      <c r="F143" s="112">
        <f>D143*E143</f>
        <v>0</v>
      </c>
    </row>
    <row r="144" spans="1:6" s="21" customFormat="1" ht="28" x14ac:dyDescent="0.3">
      <c r="A144" s="113">
        <v>143</v>
      </c>
      <c r="B144" s="114" t="s">
        <v>123</v>
      </c>
      <c r="C144" s="115" t="s">
        <v>122</v>
      </c>
      <c r="D144" s="116">
        <v>6</v>
      </c>
      <c r="E144" s="3"/>
      <c r="F144" s="112">
        <f>D144*E144</f>
        <v>0</v>
      </c>
    </row>
    <row r="145" spans="1:6" s="21" customFormat="1" x14ac:dyDescent="0.3">
      <c r="A145" s="72">
        <v>144</v>
      </c>
      <c r="B145" s="73" t="s">
        <v>124</v>
      </c>
      <c r="C145" s="117" t="s">
        <v>0</v>
      </c>
      <c r="D145" s="118"/>
      <c r="E145" s="293"/>
      <c r="F145" s="102">
        <f>SUM(F144:F144)</f>
        <v>0</v>
      </c>
    </row>
    <row r="146" spans="1:6" s="21" customFormat="1" x14ac:dyDescent="0.3">
      <c r="A146" s="119">
        <v>145</v>
      </c>
      <c r="B146" s="120" t="s">
        <v>345</v>
      </c>
      <c r="C146" s="121" t="s">
        <v>0</v>
      </c>
      <c r="D146" s="122" t="s">
        <v>0</v>
      </c>
      <c r="E146" s="294"/>
      <c r="F146" s="124">
        <f>F145</f>
        <v>0</v>
      </c>
    </row>
    <row r="147" spans="1:6" s="21" customFormat="1" x14ac:dyDescent="0.3">
      <c r="A147" s="76">
        <v>146</v>
      </c>
      <c r="B147" s="77" t="s">
        <v>103</v>
      </c>
      <c r="C147" s="95"/>
      <c r="D147" s="96"/>
      <c r="E147" s="290"/>
      <c r="F147" s="49">
        <f>F146*0.18</f>
        <v>0</v>
      </c>
    </row>
    <row r="148" spans="1:6" s="21" customFormat="1" ht="15.5" x14ac:dyDescent="0.35">
      <c r="A148" s="98">
        <v>147</v>
      </c>
      <c r="B148" s="99" t="s">
        <v>346</v>
      </c>
      <c r="C148" s="100"/>
      <c r="D148" s="68"/>
      <c r="E148" s="291"/>
      <c r="F148" s="101">
        <f>F147+F146</f>
        <v>0</v>
      </c>
    </row>
    <row r="149" spans="1:6" s="21" customFormat="1" ht="32.4" customHeight="1" x14ac:dyDescent="0.3">
      <c r="A149" s="16">
        <v>148</v>
      </c>
      <c r="B149" s="17" t="s">
        <v>347</v>
      </c>
      <c r="C149" s="69"/>
      <c r="D149" s="70"/>
      <c r="E149" s="284"/>
      <c r="F149" s="71"/>
    </row>
    <row r="150" spans="1:6" s="21" customFormat="1" x14ac:dyDescent="0.3">
      <c r="A150" s="72">
        <v>150</v>
      </c>
      <c r="B150" s="73" t="s">
        <v>112</v>
      </c>
      <c r="C150" s="74" t="s">
        <v>0</v>
      </c>
      <c r="D150" s="74" t="s">
        <v>0</v>
      </c>
      <c r="E150" s="285"/>
      <c r="F150" s="75" t="s">
        <v>0</v>
      </c>
    </row>
    <row r="151" spans="1:6" s="21" customFormat="1" x14ac:dyDescent="0.3">
      <c r="A151" s="85">
        <v>151</v>
      </c>
      <c r="B151" s="86" t="s">
        <v>125</v>
      </c>
      <c r="C151" s="87" t="s">
        <v>46</v>
      </c>
      <c r="D151" s="87">
        <v>1</v>
      </c>
      <c r="E151" s="288"/>
      <c r="F151" s="88">
        <f>E151*D151</f>
        <v>0</v>
      </c>
    </row>
    <row r="152" spans="1:6" s="21" customFormat="1" x14ac:dyDescent="0.3">
      <c r="A152" s="85">
        <v>152</v>
      </c>
      <c r="B152" s="86" t="s">
        <v>126</v>
      </c>
      <c r="C152" s="87" t="s">
        <v>46</v>
      </c>
      <c r="D152" s="87">
        <v>1</v>
      </c>
      <c r="E152" s="288"/>
      <c r="F152" s="88">
        <f>E152*D152</f>
        <v>0</v>
      </c>
    </row>
    <row r="153" spans="1:6" s="21" customFormat="1" x14ac:dyDescent="0.3">
      <c r="A153" s="72">
        <v>153</v>
      </c>
      <c r="B153" s="73" t="s">
        <v>127</v>
      </c>
      <c r="C153" s="74" t="s">
        <v>0</v>
      </c>
      <c r="D153" s="74" t="s">
        <v>0</v>
      </c>
      <c r="E153" s="285"/>
      <c r="F153" s="102">
        <f>SUM(F151:F152)</f>
        <v>0</v>
      </c>
    </row>
    <row r="154" spans="1:6" s="21" customFormat="1" x14ac:dyDescent="0.3">
      <c r="A154" s="72">
        <v>154</v>
      </c>
      <c r="B154" s="73" t="s">
        <v>128</v>
      </c>
      <c r="C154" s="74" t="s">
        <v>0</v>
      </c>
      <c r="D154" s="74" t="s">
        <v>0</v>
      </c>
      <c r="E154" s="285"/>
      <c r="F154" s="103" t="s">
        <v>0</v>
      </c>
    </row>
    <row r="155" spans="1:6" s="21" customFormat="1" ht="16.5" x14ac:dyDescent="0.3">
      <c r="A155" s="85">
        <v>155</v>
      </c>
      <c r="B155" s="86" t="s">
        <v>32</v>
      </c>
      <c r="C155" s="87" t="s">
        <v>90</v>
      </c>
      <c r="D155" s="87">
        <v>0.73333333333333339</v>
      </c>
      <c r="E155" s="288"/>
      <c r="F155" s="88">
        <f t="shared" ref="F155:F161" si="5">E155*D155</f>
        <v>0</v>
      </c>
    </row>
    <row r="156" spans="1:6" s="21" customFormat="1" ht="16.5" x14ac:dyDescent="0.3">
      <c r="A156" s="85">
        <v>156</v>
      </c>
      <c r="B156" s="86" t="s">
        <v>129</v>
      </c>
      <c r="C156" s="87" t="s">
        <v>90</v>
      </c>
      <c r="D156" s="87">
        <v>2.8800000000000003</v>
      </c>
      <c r="E156" s="288"/>
      <c r="F156" s="88">
        <f t="shared" si="5"/>
        <v>0</v>
      </c>
    </row>
    <row r="157" spans="1:6" s="21" customFormat="1" ht="28" x14ac:dyDescent="0.3">
      <c r="A157" s="85">
        <v>157</v>
      </c>
      <c r="B157" s="86" t="s">
        <v>130</v>
      </c>
      <c r="C157" s="87" t="s">
        <v>96</v>
      </c>
      <c r="D157" s="87">
        <v>9.6</v>
      </c>
      <c r="E157" s="288"/>
      <c r="F157" s="88">
        <f t="shared" si="5"/>
        <v>0</v>
      </c>
    </row>
    <row r="158" spans="1:6" s="21" customFormat="1" ht="16.5" x14ac:dyDescent="0.3">
      <c r="A158" s="85">
        <v>158</v>
      </c>
      <c r="B158" s="86" t="s">
        <v>131</v>
      </c>
      <c r="C158" s="87" t="s">
        <v>90</v>
      </c>
      <c r="D158" s="87">
        <v>0.77333333333333332</v>
      </c>
      <c r="E158" s="288"/>
      <c r="F158" s="88">
        <f t="shared" si="5"/>
        <v>0</v>
      </c>
    </row>
    <row r="159" spans="1:6" s="21" customFormat="1" ht="16.5" x14ac:dyDescent="0.3">
      <c r="A159" s="85">
        <v>159</v>
      </c>
      <c r="B159" s="86" t="s">
        <v>132</v>
      </c>
      <c r="C159" s="87" t="s">
        <v>96</v>
      </c>
      <c r="D159" s="87">
        <v>2.6666666666666665</v>
      </c>
      <c r="E159" s="288"/>
      <c r="F159" s="88">
        <f t="shared" si="5"/>
        <v>0</v>
      </c>
    </row>
    <row r="160" spans="1:6" s="21" customFormat="1" ht="16.5" x14ac:dyDescent="0.3">
      <c r="A160" s="85">
        <v>160</v>
      </c>
      <c r="B160" s="86" t="s">
        <v>133</v>
      </c>
      <c r="C160" s="87" t="s">
        <v>90</v>
      </c>
      <c r="D160" s="87">
        <v>1.4133333333333333</v>
      </c>
      <c r="E160" s="288"/>
      <c r="F160" s="88">
        <f t="shared" si="5"/>
        <v>0</v>
      </c>
    </row>
    <row r="161" spans="1:6" s="21" customFormat="1" ht="16.5" x14ac:dyDescent="0.3">
      <c r="A161" s="85">
        <v>161</v>
      </c>
      <c r="B161" s="86" t="s">
        <v>134</v>
      </c>
      <c r="C161" s="87" t="s">
        <v>90</v>
      </c>
      <c r="D161" s="87">
        <v>0.17333333333333334</v>
      </c>
      <c r="E161" s="288"/>
      <c r="F161" s="88">
        <f t="shared" si="5"/>
        <v>0</v>
      </c>
    </row>
    <row r="162" spans="1:6" s="21" customFormat="1" x14ac:dyDescent="0.3">
      <c r="A162" s="72">
        <v>162</v>
      </c>
      <c r="B162" s="73" t="s">
        <v>135</v>
      </c>
      <c r="C162" s="74" t="s">
        <v>0</v>
      </c>
      <c r="D162" s="74" t="s">
        <v>0</v>
      </c>
      <c r="E162" s="285"/>
      <c r="F162" s="102">
        <f>SUM(F155:F161)</f>
        <v>0</v>
      </c>
    </row>
    <row r="163" spans="1:6" s="21" customFormat="1" x14ac:dyDescent="0.3">
      <c r="A163" s="72">
        <v>163</v>
      </c>
      <c r="B163" s="73" t="s">
        <v>136</v>
      </c>
      <c r="C163" s="74" t="s">
        <v>0</v>
      </c>
      <c r="D163" s="74"/>
      <c r="E163" s="285"/>
      <c r="F163" s="103" t="s">
        <v>0</v>
      </c>
    </row>
    <row r="164" spans="1:6" s="21" customFormat="1" ht="28" x14ac:dyDescent="0.3">
      <c r="A164" s="85">
        <v>164</v>
      </c>
      <c r="B164" s="86" t="s">
        <v>137</v>
      </c>
      <c r="C164" s="87" t="s">
        <v>96</v>
      </c>
      <c r="D164" s="87">
        <f>1.5*12.4</f>
        <v>18.600000000000001</v>
      </c>
      <c r="E164" s="288"/>
      <c r="F164" s="88">
        <f>E164*D164</f>
        <v>0</v>
      </c>
    </row>
    <row r="165" spans="1:6" s="21" customFormat="1" ht="16.5" x14ac:dyDescent="0.3">
      <c r="A165" s="85">
        <v>165</v>
      </c>
      <c r="B165" s="86" t="s">
        <v>138</v>
      </c>
      <c r="C165" s="87" t="s">
        <v>96</v>
      </c>
      <c r="D165" s="87">
        <f>1.5*12.4</f>
        <v>18.600000000000001</v>
      </c>
      <c r="E165" s="288"/>
      <c r="F165" s="88">
        <f>E165*D165</f>
        <v>0</v>
      </c>
    </row>
    <row r="166" spans="1:6" s="21" customFormat="1" x14ac:dyDescent="0.3">
      <c r="A166" s="72">
        <v>166</v>
      </c>
      <c r="B166" s="73" t="s">
        <v>139</v>
      </c>
      <c r="C166" s="74" t="s">
        <v>0</v>
      </c>
      <c r="D166" s="74" t="s">
        <v>0</v>
      </c>
      <c r="E166" s="285"/>
      <c r="F166" s="102">
        <f>SUM(F164:F165)</f>
        <v>0</v>
      </c>
    </row>
    <row r="167" spans="1:6" s="21" customFormat="1" x14ac:dyDescent="0.3">
      <c r="A167" s="72">
        <v>167</v>
      </c>
      <c r="B167" s="73" t="s">
        <v>115</v>
      </c>
      <c r="C167" s="74" t="s">
        <v>0</v>
      </c>
      <c r="D167" s="74" t="s">
        <v>0</v>
      </c>
      <c r="E167" s="285"/>
      <c r="F167" s="103" t="s">
        <v>0</v>
      </c>
    </row>
    <row r="168" spans="1:6" s="21" customFormat="1" x14ac:dyDescent="0.3">
      <c r="A168" s="85">
        <v>168</v>
      </c>
      <c r="B168" s="86" t="s">
        <v>140</v>
      </c>
      <c r="C168" s="87" t="s">
        <v>75</v>
      </c>
      <c r="D168" s="87">
        <v>1</v>
      </c>
      <c r="E168" s="288"/>
      <c r="F168" s="88">
        <f t="shared" ref="F168:F177" si="6">E168*D168</f>
        <v>0</v>
      </c>
    </row>
    <row r="169" spans="1:6" s="21" customFormat="1" x14ac:dyDescent="0.3">
      <c r="A169" s="85">
        <v>169</v>
      </c>
      <c r="B169" s="86" t="s">
        <v>141</v>
      </c>
      <c r="C169" s="87" t="s">
        <v>142</v>
      </c>
      <c r="D169" s="87">
        <v>20</v>
      </c>
      <c r="E169" s="288"/>
      <c r="F169" s="88">
        <f t="shared" si="6"/>
        <v>0</v>
      </c>
    </row>
    <row r="170" spans="1:6" s="21" customFormat="1" x14ac:dyDescent="0.3">
      <c r="A170" s="85">
        <v>170</v>
      </c>
      <c r="B170" s="86" t="s">
        <v>143</v>
      </c>
      <c r="C170" s="87" t="s">
        <v>46</v>
      </c>
      <c r="D170" s="87">
        <v>1</v>
      </c>
      <c r="E170" s="288"/>
      <c r="F170" s="88">
        <f t="shared" si="6"/>
        <v>0</v>
      </c>
    </row>
    <row r="171" spans="1:6" s="21" customFormat="1" ht="28" x14ac:dyDescent="0.3">
      <c r="A171" s="85">
        <v>171</v>
      </c>
      <c r="B171" s="86" t="s">
        <v>144</v>
      </c>
      <c r="C171" s="87" t="s">
        <v>145</v>
      </c>
      <c r="D171" s="87">
        <v>4</v>
      </c>
      <c r="E171" s="288"/>
      <c r="F171" s="88">
        <f t="shared" si="6"/>
        <v>0</v>
      </c>
    </row>
    <row r="172" spans="1:6" s="21" customFormat="1" ht="28" x14ac:dyDescent="0.3">
      <c r="A172" s="85">
        <v>172</v>
      </c>
      <c r="B172" s="86" t="s">
        <v>146</v>
      </c>
      <c r="C172" s="87" t="s">
        <v>145</v>
      </c>
      <c r="D172" s="87">
        <v>4</v>
      </c>
      <c r="E172" s="288"/>
      <c r="F172" s="88">
        <f t="shared" si="6"/>
        <v>0</v>
      </c>
    </row>
    <row r="173" spans="1:6" s="21" customFormat="1" ht="28" x14ac:dyDescent="0.3">
      <c r="A173" s="85">
        <v>173</v>
      </c>
      <c r="B173" s="86" t="s">
        <v>147</v>
      </c>
      <c r="C173" s="87" t="s">
        <v>145</v>
      </c>
      <c r="D173" s="87">
        <v>5</v>
      </c>
      <c r="E173" s="288"/>
      <c r="F173" s="88">
        <f t="shared" si="6"/>
        <v>0</v>
      </c>
    </row>
    <row r="174" spans="1:6" s="21" customFormat="1" ht="28" x14ac:dyDescent="0.3">
      <c r="A174" s="85">
        <v>174</v>
      </c>
      <c r="B174" s="86" t="s">
        <v>148</v>
      </c>
      <c r="C174" s="87" t="s">
        <v>145</v>
      </c>
      <c r="D174" s="87">
        <v>4</v>
      </c>
      <c r="E174" s="288"/>
      <c r="F174" s="88">
        <f t="shared" si="6"/>
        <v>0</v>
      </c>
    </row>
    <row r="175" spans="1:6" s="21" customFormat="1" ht="28" x14ac:dyDescent="0.3">
      <c r="A175" s="85">
        <v>175</v>
      </c>
      <c r="B175" s="86" t="s">
        <v>149</v>
      </c>
      <c r="C175" s="87" t="s">
        <v>46</v>
      </c>
      <c r="D175" s="87">
        <v>1</v>
      </c>
      <c r="E175" s="288"/>
      <c r="F175" s="88">
        <f t="shared" si="6"/>
        <v>0</v>
      </c>
    </row>
    <row r="176" spans="1:6" s="21" customFormat="1" x14ac:dyDescent="0.3">
      <c r="A176" s="85">
        <v>176</v>
      </c>
      <c r="B176" s="86" t="s">
        <v>150</v>
      </c>
      <c r="C176" s="87" t="s">
        <v>145</v>
      </c>
      <c r="D176" s="87">
        <v>4</v>
      </c>
      <c r="E176" s="288"/>
      <c r="F176" s="88">
        <f t="shared" si="6"/>
        <v>0</v>
      </c>
    </row>
    <row r="177" spans="1:6" s="21" customFormat="1" x14ac:dyDescent="0.3">
      <c r="A177" s="85">
        <v>177</v>
      </c>
      <c r="B177" s="86" t="s">
        <v>151</v>
      </c>
      <c r="C177" s="87" t="s">
        <v>46</v>
      </c>
      <c r="D177" s="87">
        <v>1</v>
      </c>
      <c r="E177" s="288"/>
      <c r="F177" s="88">
        <f t="shared" si="6"/>
        <v>0</v>
      </c>
    </row>
    <row r="178" spans="1:6" s="21" customFormat="1" x14ac:dyDescent="0.3">
      <c r="A178" s="72">
        <v>178</v>
      </c>
      <c r="B178" s="73" t="s">
        <v>152</v>
      </c>
      <c r="C178" s="74" t="s">
        <v>0</v>
      </c>
      <c r="D178" s="74" t="s">
        <v>0</v>
      </c>
      <c r="E178" s="285"/>
      <c r="F178" s="102">
        <f>SUM(F168:F177)</f>
        <v>0</v>
      </c>
    </row>
    <row r="179" spans="1:6" s="21" customFormat="1" x14ac:dyDescent="0.3">
      <c r="A179" s="125">
        <v>179</v>
      </c>
      <c r="B179" s="126"/>
      <c r="C179" s="127"/>
      <c r="D179" s="127"/>
      <c r="E179" s="295"/>
      <c r="F179" s="128"/>
    </row>
    <row r="180" spans="1:6" s="21" customFormat="1" x14ac:dyDescent="0.3">
      <c r="A180" s="129">
        <v>180</v>
      </c>
      <c r="B180" s="130" t="s">
        <v>153</v>
      </c>
      <c r="C180" s="123" t="s">
        <v>0</v>
      </c>
      <c r="D180" s="123" t="s">
        <v>0</v>
      </c>
      <c r="E180" s="294"/>
      <c r="F180" s="131" t="s">
        <v>0</v>
      </c>
    </row>
    <row r="181" spans="1:6" s="21" customFormat="1" x14ac:dyDescent="0.3">
      <c r="A181" s="85">
        <v>181</v>
      </c>
      <c r="B181" s="86" t="s">
        <v>154</v>
      </c>
      <c r="C181" s="87" t="s">
        <v>14</v>
      </c>
      <c r="D181" s="87">
        <v>1</v>
      </c>
      <c r="E181" s="288"/>
      <c r="F181" s="88">
        <f>E181*D181</f>
        <v>0</v>
      </c>
    </row>
    <row r="182" spans="1:6" s="21" customFormat="1" x14ac:dyDescent="0.3">
      <c r="A182" s="85">
        <v>182</v>
      </c>
      <c r="B182" s="86" t="s">
        <v>155</v>
      </c>
      <c r="C182" s="87" t="s">
        <v>14</v>
      </c>
      <c r="D182" s="87">
        <v>1</v>
      </c>
      <c r="E182" s="288"/>
      <c r="F182" s="88">
        <f>E182*D182</f>
        <v>0</v>
      </c>
    </row>
    <row r="183" spans="1:6" s="21" customFormat="1" x14ac:dyDescent="0.3">
      <c r="A183" s="85">
        <v>183</v>
      </c>
      <c r="B183" s="86" t="s">
        <v>156</v>
      </c>
      <c r="C183" s="87" t="s">
        <v>14</v>
      </c>
      <c r="D183" s="87">
        <v>0.9</v>
      </c>
      <c r="E183" s="288"/>
      <c r="F183" s="88">
        <f>E183*D183</f>
        <v>0</v>
      </c>
    </row>
    <row r="184" spans="1:6" s="21" customFormat="1" x14ac:dyDescent="0.3">
      <c r="A184" s="85">
        <v>184</v>
      </c>
      <c r="B184" s="86" t="s">
        <v>157</v>
      </c>
      <c r="C184" s="87" t="s">
        <v>14</v>
      </c>
      <c r="D184" s="87">
        <v>0.2</v>
      </c>
      <c r="E184" s="288"/>
      <c r="F184" s="88">
        <f>E184*D184</f>
        <v>0</v>
      </c>
    </row>
    <row r="185" spans="1:6" s="21" customFormat="1" x14ac:dyDescent="0.3">
      <c r="A185" s="85">
        <v>185</v>
      </c>
      <c r="B185" s="86" t="s">
        <v>158</v>
      </c>
      <c r="C185" s="87" t="s">
        <v>75</v>
      </c>
      <c r="D185" s="87">
        <v>1</v>
      </c>
      <c r="E185" s="288"/>
      <c r="F185" s="88">
        <f>E185*D185</f>
        <v>0</v>
      </c>
    </row>
    <row r="186" spans="1:6" s="21" customFormat="1" x14ac:dyDescent="0.3">
      <c r="A186" s="72">
        <v>186</v>
      </c>
      <c r="B186" s="73" t="s">
        <v>159</v>
      </c>
      <c r="C186" s="74" t="s">
        <v>0</v>
      </c>
      <c r="D186" s="74" t="s">
        <v>0</v>
      </c>
      <c r="E186" s="285"/>
      <c r="F186" s="102">
        <f>SUM(F181:F185)</f>
        <v>0</v>
      </c>
    </row>
    <row r="187" spans="1:6" s="21" customFormat="1" x14ac:dyDescent="0.3">
      <c r="A187" s="72">
        <v>187</v>
      </c>
      <c r="B187" s="73" t="s">
        <v>348</v>
      </c>
      <c r="C187" s="74" t="s">
        <v>0</v>
      </c>
      <c r="D187" s="74" t="s">
        <v>0</v>
      </c>
      <c r="E187" s="285"/>
      <c r="F187" s="102">
        <f>F186+F178+F166+F162+F153</f>
        <v>0</v>
      </c>
    </row>
    <row r="188" spans="1:6" s="21" customFormat="1" ht="15.5" x14ac:dyDescent="0.35">
      <c r="A188" s="104">
        <v>188</v>
      </c>
      <c r="B188" s="105" t="s">
        <v>349</v>
      </c>
      <c r="C188" s="106"/>
      <c r="D188" s="107">
        <v>1</v>
      </c>
      <c r="E188" s="292"/>
      <c r="F188" s="108">
        <f>F187*D188</f>
        <v>0</v>
      </c>
    </row>
    <row r="189" spans="1:6" s="21" customFormat="1" ht="15.5" x14ac:dyDescent="0.35">
      <c r="A189" s="104">
        <v>189</v>
      </c>
      <c r="B189" s="105" t="s">
        <v>119</v>
      </c>
      <c r="C189" s="106"/>
      <c r="D189" s="107"/>
      <c r="E189" s="292"/>
      <c r="F189" s="108">
        <f>F188*18/100</f>
        <v>0</v>
      </c>
    </row>
    <row r="190" spans="1:6" s="21" customFormat="1" ht="15.5" x14ac:dyDescent="0.35">
      <c r="A190" s="104">
        <v>190</v>
      </c>
      <c r="B190" s="105" t="s">
        <v>349</v>
      </c>
      <c r="C190" s="106"/>
      <c r="D190" s="107"/>
      <c r="E190" s="292"/>
      <c r="F190" s="108">
        <f>F188+F189</f>
        <v>0</v>
      </c>
    </row>
    <row r="191" spans="1:6" s="134" customFormat="1" ht="15.5" x14ac:dyDescent="0.35">
      <c r="A191" s="132"/>
      <c r="B191" s="132" t="s">
        <v>351</v>
      </c>
      <c r="C191" s="132"/>
      <c r="D191" s="132"/>
      <c r="E191" s="296"/>
      <c r="F191" s="133">
        <f>F190+F148+F141+F129+F114</f>
        <v>0</v>
      </c>
    </row>
    <row r="192" spans="1:6" s="21" customFormat="1" ht="32.4" customHeight="1" x14ac:dyDescent="0.3">
      <c r="A192" s="16">
        <v>191</v>
      </c>
      <c r="B192" s="17" t="s">
        <v>350</v>
      </c>
      <c r="C192" s="69"/>
      <c r="D192" s="70"/>
      <c r="E192" s="284"/>
      <c r="F192" s="71"/>
    </row>
    <row r="193" spans="1:6" s="21" customFormat="1" x14ac:dyDescent="0.3">
      <c r="A193" s="26">
        <v>193</v>
      </c>
      <c r="B193" s="27" t="s">
        <v>7</v>
      </c>
      <c r="C193" s="135"/>
      <c r="D193" s="135"/>
      <c r="E193" s="297"/>
      <c r="F193" s="136"/>
    </row>
    <row r="194" spans="1:6" s="21" customFormat="1" ht="84" x14ac:dyDescent="0.3">
      <c r="A194" s="30">
        <v>194</v>
      </c>
      <c r="B194" s="31" t="s">
        <v>8</v>
      </c>
      <c r="C194" s="32" t="s">
        <v>9</v>
      </c>
      <c r="D194" s="33">
        <f>D210/1000</f>
        <v>5.4431979980000005</v>
      </c>
      <c r="E194" s="274"/>
      <c r="F194" s="34">
        <f>E194*D194</f>
        <v>0</v>
      </c>
    </row>
    <row r="195" spans="1:6" s="21" customFormat="1" ht="28" x14ac:dyDescent="0.3">
      <c r="A195" s="30">
        <v>195</v>
      </c>
      <c r="B195" s="31" t="s">
        <v>10</v>
      </c>
      <c r="C195" s="32" t="s">
        <v>9</v>
      </c>
      <c r="D195" s="33">
        <f>D211/1000</f>
        <v>5.4431979980000005</v>
      </c>
      <c r="E195" s="274"/>
      <c r="F195" s="34">
        <f>E195*D195</f>
        <v>0</v>
      </c>
    </row>
    <row r="196" spans="1:6" s="21" customFormat="1" x14ac:dyDescent="0.3">
      <c r="A196" s="35">
        <v>196</v>
      </c>
      <c r="B196" s="36" t="s">
        <v>11</v>
      </c>
      <c r="C196" s="37" t="s">
        <v>0</v>
      </c>
      <c r="D196" s="37" t="s">
        <v>0</v>
      </c>
      <c r="E196" s="275"/>
      <c r="F196" s="38">
        <f>F195+F194</f>
        <v>0</v>
      </c>
    </row>
    <row r="197" spans="1:6" s="21" customFormat="1" x14ac:dyDescent="0.3">
      <c r="A197" s="39">
        <v>197</v>
      </c>
      <c r="B197" s="40" t="s">
        <v>12</v>
      </c>
      <c r="C197" s="41"/>
      <c r="D197" s="42"/>
      <c r="E197" s="1"/>
      <c r="F197" s="34"/>
    </row>
    <row r="198" spans="1:6" s="21" customFormat="1" x14ac:dyDescent="0.3">
      <c r="A198" s="30">
        <v>198</v>
      </c>
      <c r="B198" s="43" t="s">
        <v>13</v>
      </c>
      <c r="C198" s="41" t="s">
        <v>14</v>
      </c>
      <c r="D198" s="42">
        <v>2993.7588989000005</v>
      </c>
      <c r="E198" s="1"/>
      <c r="F198" s="34">
        <f>E198*D198</f>
        <v>0</v>
      </c>
    </row>
    <row r="199" spans="1:6" s="21" customFormat="1" ht="28" x14ac:dyDescent="0.3">
      <c r="A199" s="30">
        <v>199</v>
      </c>
      <c r="B199" s="43" t="s">
        <v>15</v>
      </c>
      <c r="C199" s="41" t="s">
        <v>16</v>
      </c>
      <c r="D199" s="42">
        <v>54.431979980000008</v>
      </c>
      <c r="E199" s="1"/>
      <c r="F199" s="34">
        <f>E199*D199</f>
        <v>0</v>
      </c>
    </row>
    <row r="200" spans="1:6" s="21" customFormat="1" x14ac:dyDescent="0.3">
      <c r="A200" s="44">
        <v>200</v>
      </c>
      <c r="B200" s="45" t="s">
        <v>17</v>
      </c>
      <c r="C200" s="38"/>
      <c r="D200" s="38"/>
      <c r="E200" s="276"/>
      <c r="F200" s="38">
        <f>SUM(F198:F199)</f>
        <v>0</v>
      </c>
    </row>
    <row r="201" spans="1:6" s="21" customFormat="1" x14ac:dyDescent="0.3">
      <c r="A201" s="39">
        <v>201</v>
      </c>
      <c r="B201" s="40" t="s">
        <v>18</v>
      </c>
      <c r="C201" s="41"/>
      <c r="D201" s="42"/>
      <c r="E201" s="1"/>
      <c r="F201" s="34"/>
    </row>
    <row r="202" spans="1:6" s="21" customFormat="1" x14ac:dyDescent="0.3">
      <c r="A202" s="30">
        <v>202</v>
      </c>
      <c r="B202" s="43" t="s">
        <v>160</v>
      </c>
      <c r="C202" s="41" t="s">
        <v>20</v>
      </c>
      <c r="D202" s="42">
        <v>1595.623873</v>
      </c>
      <c r="E202" s="1"/>
      <c r="F202" s="34">
        <f>E202*D202</f>
        <v>0</v>
      </c>
    </row>
    <row r="203" spans="1:6" s="21" customFormat="1" x14ac:dyDescent="0.3">
      <c r="A203" s="30">
        <v>203</v>
      </c>
      <c r="B203" s="43" t="s">
        <v>19</v>
      </c>
      <c r="C203" s="41" t="s">
        <v>20</v>
      </c>
      <c r="D203" s="42">
        <v>2031.0937269999999</v>
      </c>
      <c r="E203" s="1"/>
      <c r="F203" s="34">
        <f t="shared" ref="F203:F211" si="7">E203*D203</f>
        <v>0</v>
      </c>
    </row>
    <row r="204" spans="1:6" s="21" customFormat="1" x14ac:dyDescent="0.3">
      <c r="A204" s="30">
        <v>204</v>
      </c>
      <c r="B204" s="43" t="s">
        <v>21</v>
      </c>
      <c r="C204" s="41" t="s">
        <v>20</v>
      </c>
      <c r="D204" s="42">
        <v>912.58572600000002</v>
      </c>
      <c r="E204" s="1"/>
      <c r="F204" s="34">
        <f t="shared" si="7"/>
        <v>0</v>
      </c>
    </row>
    <row r="205" spans="1:6" s="21" customFormat="1" x14ac:dyDescent="0.3">
      <c r="A205" s="30">
        <v>205</v>
      </c>
      <c r="B205" s="43" t="s">
        <v>22</v>
      </c>
      <c r="C205" s="41" t="s">
        <v>20</v>
      </c>
      <c r="D205" s="42">
        <v>903.89467200000001</v>
      </c>
      <c r="E205" s="1"/>
      <c r="F205" s="34">
        <f t="shared" si="7"/>
        <v>0</v>
      </c>
    </row>
    <row r="206" spans="1:6" s="21" customFormat="1" x14ac:dyDescent="0.3">
      <c r="A206" s="30">
        <v>206</v>
      </c>
      <c r="B206" s="43" t="s">
        <v>161</v>
      </c>
      <c r="C206" s="41" t="s">
        <v>20</v>
      </c>
      <c r="D206" s="42">
        <v>36</v>
      </c>
      <c r="E206" s="1"/>
      <c r="F206" s="34">
        <f t="shared" si="7"/>
        <v>0</v>
      </c>
    </row>
    <row r="207" spans="1:6" s="21" customFormat="1" x14ac:dyDescent="0.3">
      <c r="A207" s="30">
        <v>207</v>
      </c>
      <c r="B207" s="43" t="s">
        <v>23</v>
      </c>
      <c r="C207" s="41" t="s">
        <v>20</v>
      </c>
      <c r="D207" s="42">
        <v>24</v>
      </c>
      <c r="E207" s="1"/>
      <c r="F207" s="34">
        <f t="shared" si="7"/>
        <v>0</v>
      </c>
    </row>
    <row r="208" spans="1:6" s="21" customFormat="1" x14ac:dyDescent="0.3">
      <c r="A208" s="30">
        <v>208</v>
      </c>
      <c r="B208" s="43" t="s">
        <v>24</v>
      </c>
      <c r="C208" s="41" t="s">
        <v>20</v>
      </c>
      <c r="D208" s="42">
        <v>36</v>
      </c>
      <c r="E208" s="1"/>
      <c r="F208" s="34">
        <f t="shared" si="7"/>
        <v>0</v>
      </c>
    </row>
    <row r="209" spans="1:6" s="21" customFormat="1" x14ac:dyDescent="0.3">
      <c r="A209" s="30">
        <v>209</v>
      </c>
      <c r="B209" s="43" t="s">
        <v>25</v>
      </c>
      <c r="C209" s="41" t="s">
        <v>14</v>
      </c>
      <c r="D209" s="42">
        <v>4</v>
      </c>
      <c r="E209" s="1"/>
      <c r="F209" s="34">
        <f t="shared" si="7"/>
        <v>0</v>
      </c>
    </row>
    <row r="210" spans="1:6" s="21" customFormat="1" x14ac:dyDescent="0.3">
      <c r="A210" s="30">
        <v>210</v>
      </c>
      <c r="B210" s="43" t="s">
        <v>26</v>
      </c>
      <c r="C210" s="41" t="s">
        <v>20</v>
      </c>
      <c r="D210" s="42">
        <v>5443.1979980000006</v>
      </c>
      <c r="E210" s="1"/>
      <c r="F210" s="34">
        <f t="shared" si="7"/>
        <v>0</v>
      </c>
    </row>
    <row r="211" spans="1:6" s="21" customFormat="1" x14ac:dyDescent="0.3">
      <c r="A211" s="30">
        <v>211</v>
      </c>
      <c r="B211" s="43" t="s">
        <v>27</v>
      </c>
      <c r="C211" s="41" t="s">
        <v>20</v>
      </c>
      <c r="D211" s="42">
        <v>5443.1979980000006</v>
      </c>
      <c r="E211" s="1"/>
      <c r="F211" s="34">
        <f t="shared" si="7"/>
        <v>0</v>
      </c>
    </row>
    <row r="212" spans="1:6" s="21" customFormat="1" x14ac:dyDescent="0.3">
      <c r="A212" s="46">
        <v>212</v>
      </c>
      <c r="B212" s="47" t="s">
        <v>17</v>
      </c>
      <c r="C212" s="48"/>
      <c r="D212" s="48"/>
      <c r="E212" s="277"/>
      <c r="F212" s="48">
        <f>SUM(F202:F211)</f>
        <v>0</v>
      </c>
    </row>
    <row r="213" spans="1:6" s="21" customFormat="1" x14ac:dyDescent="0.3">
      <c r="A213" s="46">
        <v>213</v>
      </c>
      <c r="B213" s="47" t="s">
        <v>28</v>
      </c>
      <c r="C213" s="48"/>
      <c r="D213" s="48"/>
      <c r="E213" s="277"/>
      <c r="F213" s="48">
        <f>F212+F200</f>
        <v>0</v>
      </c>
    </row>
    <row r="214" spans="1:6" s="21" customFormat="1" x14ac:dyDescent="0.3">
      <c r="A214" s="39">
        <v>214</v>
      </c>
      <c r="B214" s="40" t="s">
        <v>162</v>
      </c>
      <c r="C214" s="41"/>
      <c r="D214" s="42"/>
      <c r="E214" s="1"/>
      <c r="F214" s="49"/>
    </row>
    <row r="215" spans="1:6" s="21" customFormat="1" x14ac:dyDescent="0.3">
      <c r="A215" s="30">
        <v>215</v>
      </c>
      <c r="B215" s="43" t="s">
        <v>30</v>
      </c>
      <c r="C215" s="41" t="s">
        <v>14</v>
      </c>
      <c r="D215" s="42">
        <v>20.824999999999999</v>
      </c>
      <c r="E215" s="1"/>
      <c r="F215" s="49">
        <f>E215*D215</f>
        <v>0</v>
      </c>
    </row>
    <row r="216" spans="1:6" s="21" customFormat="1" x14ac:dyDescent="0.3">
      <c r="A216" s="30">
        <v>216</v>
      </c>
      <c r="B216" s="43" t="s">
        <v>31</v>
      </c>
      <c r="C216" s="41" t="s">
        <v>14</v>
      </c>
      <c r="D216" s="42">
        <v>1.2</v>
      </c>
      <c r="E216" s="1"/>
      <c r="F216" s="49">
        <f t="shared" ref="F216:F226" si="8">E216*D216</f>
        <v>0</v>
      </c>
    </row>
    <row r="217" spans="1:6" s="21" customFormat="1" x14ac:dyDescent="0.3">
      <c r="A217" s="30">
        <v>217</v>
      </c>
      <c r="B217" s="43" t="s">
        <v>32</v>
      </c>
      <c r="C217" s="41" t="s">
        <v>14</v>
      </c>
      <c r="D217" s="42">
        <v>0.2</v>
      </c>
      <c r="E217" s="1"/>
      <c r="F217" s="49">
        <f t="shared" si="8"/>
        <v>0</v>
      </c>
    </row>
    <row r="218" spans="1:6" s="21" customFormat="1" x14ac:dyDescent="0.3">
      <c r="A218" s="30">
        <v>218</v>
      </c>
      <c r="B218" s="43" t="s">
        <v>33</v>
      </c>
      <c r="C218" s="41" t="s">
        <v>14</v>
      </c>
      <c r="D218" s="42">
        <v>0.48599999999999999</v>
      </c>
      <c r="E218" s="1"/>
      <c r="F218" s="49">
        <f t="shared" si="8"/>
        <v>0</v>
      </c>
    </row>
    <row r="219" spans="1:6" s="21" customFormat="1" x14ac:dyDescent="0.3">
      <c r="A219" s="30">
        <v>219</v>
      </c>
      <c r="B219" s="43" t="s">
        <v>34</v>
      </c>
      <c r="C219" s="41" t="s">
        <v>14</v>
      </c>
      <c r="D219" s="42">
        <v>0.34560000000000002</v>
      </c>
      <c r="E219" s="1"/>
      <c r="F219" s="49">
        <f t="shared" si="8"/>
        <v>0</v>
      </c>
    </row>
    <row r="220" spans="1:6" s="21" customFormat="1" x14ac:dyDescent="0.3">
      <c r="A220" s="30">
        <v>220</v>
      </c>
      <c r="B220" s="43" t="s">
        <v>163</v>
      </c>
      <c r="C220" s="41" t="s">
        <v>14</v>
      </c>
      <c r="D220" s="42">
        <v>2.532</v>
      </c>
      <c r="E220" s="1"/>
      <c r="F220" s="49">
        <f t="shared" si="8"/>
        <v>0</v>
      </c>
    </row>
    <row r="221" spans="1:6" s="21" customFormat="1" x14ac:dyDescent="0.3">
      <c r="A221" s="30">
        <v>221</v>
      </c>
      <c r="B221" s="43" t="s">
        <v>36</v>
      </c>
      <c r="C221" s="41" t="s">
        <v>37</v>
      </c>
      <c r="D221" s="42">
        <v>18.240000000000002</v>
      </c>
      <c r="E221" s="1"/>
      <c r="F221" s="49">
        <f t="shared" si="8"/>
        <v>0</v>
      </c>
    </row>
    <row r="222" spans="1:6" s="21" customFormat="1" x14ac:dyDescent="0.3">
      <c r="A222" s="30">
        <v>222</v>
      </c>
      <c r="B222" s="43" t="s">
        <v>38</v>
      </c>
      <c r="C222" s="41" t="s">
        <v>37</v>
      </c>
      <c r="D222" s="42">
        <v>4.8383999999999991</v>
      </c>
      <c r="E222" s="1"/>
      <c r="F222" s="49">
        <f t="shared" si="8"/>
        <v>0</v>
      </c>
    </row>
    <row r="223" spans="1:6" s="21" customFormat="1" x14ac:dyDescent="0.3">
      <c r="A223" s="30">
        <v>223</v>
      </c>
      <c r="B223" s="43" t="s">
        <v>39</v>
      </c>
      <c r="C223" s="41" t="s">
        <v>37</v>
      </c>
      <c r="D223" s="42">
        <v>2.5600000000000005</v>
      </c>
      <c r="E223" s="1"/>
      <c r="F223" s="49">
        <f t="shared" si="8"/>
        <v>0</v>
      </c>
    </row>
    <row r="224" spans="1:6" s="21" customFormat="1" x14ac:dyDescent="0.3">
      <c r="A224" s="30">
        <v>224</v>
      </c>
      <c r="B224" s="43" t="s">
        <v>40</v>
      </c>
      <c r="C224" s="41" t="s">
        <v>41</v>
      </c>
      <c r="D224" s="42">
        <v>1</v>
      </c>
      <c r="E224" s="1"/>
      <c r="F224" s="49">
        <f t="shared" si="8"/>
        <v>0</v>
      </c>
    </row>
    <row r="225" spans="1:6" s="21" customFormat="1" ht="28" x14ac:dyDescent="0.3">
      <c r="A225" s="30">
        <v>225</v>
      </c>
      <c r="B225" s="43" t="s">
        <v>42</v>
      </c>
      <c r="C225" s="41" t="s">
        <v>41</v>
      </c>
      <c r="D225" s="42">
        <v>1</v>
      </c>
      <c r="E225" s="1"/>
      <c r="F225" s="49">
        <f t="shared" si="8"/>
        <v>0</v>
      </c>
    </row>
    <row r="226" spans="1:6" s="21" customFormat="1" x14ac:dyDescent="0.3">
      <c r="A226" s="30">
        <v>226</v>
      </c>
      <c r="B226" s="43" t="s">
        <v>164</v>
      </c>
      <c r="C226" s="41" t="s">
        <v>44</v>
      </c>
      <c r="D226" s="42">
        <v>1</v>
      </c>
      <c r="E226" s="1"/>
      <c r="F226" s="49">
        <f t="shared" si="8"/>
        <v>0</v>
      </c>
    </row>
    <row r="227" spans="1:6" s="21" customFormat="1" x14ac:dyDescent="0.3">
      <c r="A227" s="46">
        <v>227</v>
      </c>
      <c r="B227" s="47" t="s">
        <v>165</v>
      </c>
      <c r="C227" s="50"/>
      <c r="D227" s="50"/>
      <c r="E227" s="278"/>
      <c r="F227" s="48">
        <f>SUM(F215:F226)</f>
        <v>0</v>
      </c>
    </row>
    <row r="228" spans="1:6" s="21" customFormat="1" x14ac:dyDescent="0.3">
      <c r="A228" s="39">
        <v>228</v>
      </c>
      <c r="B228" s="40" t="s">
        <v>166</v>
      </c>
      <c r="C228" s="41"/>
      <c r="D228" s="42"/>
      <c r="E228" s="1"/>
      <c r="F228" s="49"/>
    </row>
    <row r="229" spans="1:6" s="21" customFormat="1" x14ac:dyDescent="0.3">
      <c r="A229" s="30">
        <v>229</v>
      </c>
      <c r="B229" s="43" t="s">
        <v>30</v>
      </c>
      <c r="C229" s="41" t="s">
        <v>14</v>
      </c>
      <c r="D229" s="42">
        <v>20.824999999999999</v>
      </c>
      <c r="E229" s="1"/>
      <c r="F229" s="49">
        <f>E229*D229</f>
        <v>0</v>
      </c>
    </row>
    <row r="230" spans="1:6" s="21" customFormat="1" x14ac:dyDescent="0.3">
      <c r="A230" s="30">
        <v>230</v>
      </c>
      <c r="B230" s="43" t="s">
        <v>31</v>
      </c>
      <c r="C230" s="41" t="s">
        <v>14</v>
      </c>
      <c r="D230" s="42">
        <v>1.2</v>
      </c>
      <c r="E230" s="1"/>
      <c r="F230" s="49">
        <f t="shared" ref="F230:F241" si="9">E230*D230</f>
        <v>0</v>
      </c>
    </row>
    <row r="231" spans="1:6" s="21" customFormat="1" x14ac:dyDescent="0.3">
      <c r="A231" s="30">
        <v>231</v>
      </c>
      <c r="B231" s="43" t="s">
        <v>32</v>
      </c>
      <c r="C231" s="41" t="s">
        <v>14</v>
      </c>
      <c r="D231" s="42">
        <v>0.2</v>
      </c>
      <c r="E231" s="1"/>
      <c r="F231" s="49">
        <f t="shared" si="9"/>
        <v>0</v>
      </c>
    </row>
    <row r="232" spans="1:6" s="21" customFormat="1" x14ac:dyDescent="0.3">
      <c r="A232" s="30">
        <v>232</v>
      </c>
      <c r="B232" s="43" t="s">
        <v>33</v>
      </c>
      <c r="C232" s="41" t="s">
        <v>14</v>
      </c>
      <c r="D232" s="42">
        <v>0.48599999999999999</v>
      </c>
      <c r="E232" s="1"/>
      <c r="F232" s="49">
        <f t="shared" si="9"/>
        <v>0</v>
      </c>
    </row>
    <row r="233" spans="1:6" s="21" customFormat="1" x14ac:dyDescent="0.3">
      <c r="A233" s="30">
        <v>233</v>
      </c>
      <c r="B233" s="43" t="s">
        <v>34</v>
      </c>
      <c r="C233" s="41" t="s">
        <v>14</v>
      </c>
      <c r="D233" s="42">
        <v>0.34560000000000002</v>
      </c>
      <c r="E233" s="1"/>
      <c r="F233" s="49">
        <f t="shared" si="9"/>
        <v>0</v>
      </c>
    </row>
    <row r="234" spans="1:6" s="21" customFormat="1" x14ac:dyDescent="0.3">
      <c r="A234" s="30">
        <v>234</v>
      </c>
      <c r="B234" s="43" t="s">
        <v>35</v>
      </c>
      <c r="C234" s="41" t="s">
        <v>14</v>
      </c>
      <c r="D234" s="42">
        <v>2.532</v>
      </c>
      <c r="E234" s="1"/>
      <c r="F234" s="49">
        <f t="shared" si="9"/>
        <v>0</v>
      </c>
    </row>
    <row r="235" spans="1:6" s="21" customFormat="1" x14ac:dyDescent="0.3">
      <c r="A235" s="30">
        <v>235</v>
      </c>
      <c r="B235" s="43" t="s">
        <v>36</v>
      </c>
      <c r="C235" s="41" t="s">
        <v>37</v>
      </c>
      <c r="D235" s="42">
        <v>18.240000000000002</v>
      </c>
      <c r="E235" s="1"/>
      <c r="F235" s="49">
        <f t="shared" si="9"/>
        <v>0</v>
      </c>
    </row>
    <row r="236" spans="1:6" s="21" customFormat="1" x14ac:dyDescent="0.3">
      <c r="A236" s="30">
        <v>236</v>
      </c>
      <c r="B236" s="43" t="s">
        <v>38</v>
      </c>
      <c r="C236" s="41" t="s">
        <v>37</v>
      </c>
      <c r="D236" s="42">
        <v>4.8383999999999991</v>
      </c>
      <c r="E236" s="1"/>
      <c r="F236" s="49">
        <f t="shared" si="9"/>
        <v>0</v>
      </c>
    </row>
    <row r="237" spans="1:6" s="21" customFormat="1" x14ac:dyDescent="0.3">
      <c r="A237" s="30">
        <v>237</v>
      </c>
      <c r="B237" s="43" t="s">
        <v>39</v>
      </c>
      <c r="C237" s="41" t="s">
        <v>37</v>
      </c>
      <c r="D237" s="42">
        <v>2.5600000000000005</v>
      </c>
      <c r="E237" s="1"/>
      <c r="F237" s="49">
        <f t="shared" si="9"/>
        <v>0</v>
      </c>
    </row>
    <row r="238" spans="1:6" s="21" customFormat="1" x14ac:dyDescent="0.3">
      <c r="A238" s="30">
        <v>238</v>
      </c>
      <c r="B238" s="43" t="s">
        <v>40</v>
      </c>
      <c r="C238" s="41" t="s">
        <v>41</v>
      </c>
      <c r="D238" s="42">
        <v>1</v>
      </c>
      <c r="E238" s="1"/>
      <c r="F238" s="49">
        <f t="shared" si="9"/>
        <v>0</v>
      </c>
    </row>
    <row r="239" spans="1:6" s="21" customFormat="1" ht="28" x14ac:dyDescent="0.3">
      <c r="A239" s="30">
        <v>239</v>
      </c>
      <c r="B239" s="43" t="s">
        <v>42</v>
      </c>
      <c r="C239" s="41" t="s">
        <v>41</v>
      </c>
      <c r="D239" s="42">
        <v>1</v>
      </c>
      <c r="E239" s="1"/>
      <c r="F239" s="49">
        <f t="shared" si="9"/>
        <v>0</v>
      </c>
    </row>
    <row r="240" spans="1:6" s="21" customFormat="1" x14ac:dyDescent="0.3">
      <c r="A240" s="30">
        <v>240</v>
      </c>
      <c r="B240" s="43" t="s">
        <v>43</v>
      </c>
      <c r="C240" s="41" t="s">
        <v>44</v>
      </c>
      <c r="D240" s="42">
        <v>1</v>
      </c>
      <c r="E240" s="1"/>
      <c r="F240" s="49">
        <f t="shared" si="9"/>
        <v>0</v>
      </c>
    </row>
    <row r="241" spans="1:6" s="21" customFormat="1" x14ac:dyDescent="0.3">
      <c r="A241" s="30">
        <v>241</v>
      </c>
      <c r="B241" s="43" t="s">
        <v>45</v>
      </c>
      <c r="C241" s="41" t="s">
        <v>46</v>
      </c>
      <c r="D241" s="42">
        <v>1</v>
      </c>
      <c r="E241" s="1"/>
      <c r="F241" s="49">
        <f t="shared" si="9"/>
        <v>0</v>
      </c>
    </row>
    <row r="242" spans="1:6" s="21" customFormat="1" x14ac:dyDescent="0.3">
      <c r="A242" s="46">
        <v>242</v>
      </c>
      <c r="B242" s="47" t="s">
        <v>167</v>
      </c>
      <c r="C242" s="50"/>
      <c r="D242" s="50"/>
      <c r="E242" s="278"/>
      <c r="F242" s="48">
        <f>2*SUM(F229:F241)</f>
        <v>0</v>
      </c>
    </row>
    <row r="243" spans="1:6" s="21" customFormat="1" x14ac:dyDescent="0.3">
      <c r="A243" s="39">
        <v>243</v>
      </c>
      <c r="B243" s="40" t="s">
        <v>168</v>
      </c>
      <c r="C243" s="41"/>
      <c r="D243" s="42"/>
      <c r="E243" s="1"/>
      <c r="F243" s="49"/>
    </row>
    <row r="244" spans="1:6" s="21" customFormat="1" x14ac:dyDescent="0.3">
      <c r="A244" s="30">
        <v>244</v>
      </c>
      <c r="B244" s="43" t="s">
        <v>169</v>
      </c>
      <c r="C244" s="41" t="s">
        <v>14</v>
      </c>
      <c r="D244" s="42">
        <v>52.78</v>
      </c>
      <c r="E244" s="1"/>
      <c r="F244" s="49">
        <f>E244*D244</f>
        <v>0</v>
      </c>
    </row>
    <row r="245" spans="1:6" s="21" customFormat="1" x14ac:dyDescent="0.3">
      <c r="A245" s="30">
        <v>245</v>
      </c>
      <c r="B245" s="43" t="s">
        <v>170</v>
      </c>
      <c r="C245" s="41" t="s">
        <v>14</v>
      </c>
      <c r="D245" s="42">
        <v>4.9000000000000004</v>
      </c>
      <c r="E245" s="1"/>
      <c r="F245" s="49">
        <f t="shared" ref="F245:F258" si="10">E245*D245</f>
        <v>0</v>
      </c>
    </row>
    <row r="246" spans="1:6" s="21" customFormat="1" x14ac:dyDescent="0.3">
      <c r="A246" s="30">
        <v>246</v>
      </c>
      <c r="B246" s="43" t="s">
        <v>171</v>
      </c>
      <c r="C246" s="41" t="s">
        <v>14</v>
      </c>
      <c r="D246" s="42">
        <v>0.49</v>
      </c>
      <c r="E246" s="1"/>
      <c r="F246" s="49">
        <f t="shared" si="10"/>
        <v>0</v>
      </c>
    </row>
    <row r="247" spans="1:6" s="21" customFormat="1" x14ac:dyDescent="0.3">
      <c r="A247" s="30">
        <v>247</v>
      </c>
      <c r="B247" s="43" t="s">
        <v>50</v>
      </c>
      <c r="C247" s="41" t="s">
        <v>14</v>
      </c>
      <c r="D247" s="42">
        <v>1.2869999999999999</v>
      </c>
      <c r="E247" s="1"/>
      <c r="F247" s="49">
        <f t="shared" si="10"/>
        <v>0</v>
      </c>
    </row>
    <row r="248" spans="1:6" s="21" customFormat="1" x14ac:dyDescent="0.3">
      <c r="A248" s="30">
        <v>248</v>
      </c>
      <c r="B248" s="43" t="s">
        <v>172</v>
      </c>
      <c r="C248" s="41" t="s">
        <v>14</v>
      </c>
      <c r="D248" s="42">
        <v>1.2329999999999999</v>
      </c>
      <c r="E248" s="1"/>
      <c r="F248" s="49">
        <f t="shared" si="10"/>
        <v>0</v>
      </c>
    </row>
    <row r="249" spans="1:6" s="21" customFormat="1" x14ac:dyDescent="0.3">
      <c r="A249" s="30">
        <v>249</v>
      </c>
      <c r="B249" s="43" t="s">
        <v>69</v>
      </c>
      <c r="C249" s="41" t="s">
        <v>14</v>
      </c>
      <c r="D249" s="42">
        <v>4.3680000000000003</v>
      </c>
      <c r="E249" s="1"/>
      <c r="F249" s="49">
        <f t="shared" si="10"/>
        <v>0</v>
      </c>
    </row>
    <row r="250" spans="1:6" s="21" customFormat="1" x14ac:dyDescent="0.3">
      <c r="A250" s="30">
        <v>250</v>
      </c>
      <c r="B250" s="43" t="s">
        <v>53</v>
      </c>
      <c r="C250" s="41" t="s">
        <v>37</v>
      </c>
      <c r="D250" s="42">
        <v>20.11</v>
      </c>
      <c r="E250" s="1"/>
      <c r="F250" s="49">
        <f t="shared" si="10"/>
        <v>0</v>
      </c>
    </row>
    <row r="251" spans="1:6" s="21" customFormat="1" x14ac:dyDescent="0.3">
      <c r="A251" s="30">
        <v>251</v>
      </c>
      <c r="B251" s="43" t="s">
        <v>173</v>
      </c>
      <c r="C251" s="41" t="s">
        <v>37</v>
      </c>
      <c r="D251" s="42">
        <v>20.11</v>
      </c>
      <c r="E251" s="1"/>
      <c r="F251" s="49">
        <f t="shared" si="10"/>
        <v>0</v>
      </c>
    </row>
    <row r="252" spans="1:6" s="21" customFormat="1" x14ac:dyDescent="0.3">
      <c r="A252" s="30">
        <v>252</v>
      </c>
      <c r="B252" s="43" t="s">
        <v>174</v>
      </c>
      <c r="C252" s="41" t="s">
        <v>37</v>
      </c>
      <c r="D252" s="42">
        <v>6.4000000000000012</v>
      </c>
      <c r="E252" s="1"/>
      <c r="F252" s="49">
        <f t="shared" si="10"/>
        <v>0</v>
      </c>
    </row>
    <row r="253" spans="1:6" s="21" customFormat="1" x14ac:dyDescent="0.3">
      <c r="A253" s="30">
        <v>253</v>
      </c>
      <c r="B253" s="43" t="s">
        <v>175</v>
      </c>
      <c r="C253" s="41" t="s">
        <v>37</v>
      </c>
      <c r="D253" s="42">
        <v>11.42</v>
      </c>
      <c r="E253" s="1"/>
      <c r="F253" s="49">
        <f t="shared" si="10"/>
        <v>0</v>
      </c>
    </row>
    <row r="254" spans="1:6" s="21" customFormat="1" x14ac:dyDescent="0.3">
      <c r="A254" s="30">
        <v>254</v>
      </c>
      <c r="B254" s="43" t="s">
        <v>39</v>
      </c>
      <c r="C254" s="41" t="s">
        <v>37</v>
      </c>
      <c r="D254" s="42">
        <v>16.399999999999999</v>
      </c>
      <c r="E254" s="1"/>
      <c r="F254" s="49">
        <f t="shared" si="10"/>
        <v>0</v>
      </c>
    </row>
    <row r="255" spans="1:6" s="21" customFormat="1" x14ac:dyDescent="0.3">
      <c r="A255" s="30">
        <v>255</v>
      </c>
      <c r="B255" s="43" t="s">
        <v>40</v>
      </c>
      <c r="C255" s="41" t="s">
        <v>41</v>
      </c>
      <c r="D255" s="42">
        <v>1</v>
      </c>
      <c r="E255" s="1"/>
      <c r="F255" s="49">
        <f t="shared" si="10"/>
        <v>0</v>
      </c>
    </row>
    <row r="256" spans="1:6" s="21" customFormat="1" ht="28" x14ac:dyDescent="0.3">
      <c r="A256" s="30">
        <v>256</v>
      </c>
      <c r="B256" s="43" t="s">
        <v>176</v>
      </c>
      <c r="C256" s="41" t="s">
        <v>41</v>
      </c>
      <c r="D256" s="42">
        <v>1</v>
      </c>
      <c r="E256" s="1"/>
      <c r="F256" s="49">
        <f t="shared" si="10"/>
        <v>0</v>
      </c>
    </row>
    <row r="257" spans="1:6" s="21" customFormat="1" ht="28" x14ac:dyDescent="0.3">
      <c r="A257" s="30">
        <v>257</v>
      </c>
      <c r="B257" s="43" t="s">
        <v>177</v>
      </c>
      <c r="C257" s="41" t="s">
        <v>44</v>
      </c>
      <c r="D257" s="42">
        <v>1</v>
      </c>
      <c r="E257" s="1"/>
      <c r="F257" s="49">
        <f t="shared" si="10"/>
        <v>0</v>
      </c>
    </row>
    <row r="258" spans="1:6" s="21" customFormat="1" x14ac:dyDescent="0.3">
      <c r="A258" s="30">
        <v>258</v>
      </c>
      <c r="B258" s="43" t="s">
        <v>45</v>
      </c>
      <c r="C258" s="41" t="s">
        <v>46</v>
      </c>
      <c r="D258" s="42">
        <v>1</v>
      </c>
      <c r="E258" s="1"/>
      <c r="F258" s="49">
        <f t="shared" si="10"/>
        <v>0</v>
      </c>
    </row>
    <row r="259" spans="1:6" s="21" customFormat="1" x14ac:dyDescent="0.3">
      <c r="A259" s="46">
        <v>259</v>
      </c>
      <c r="B259" s="47" t="s">
        <v>165</v>
      </c>
      <c r="C259" s="50"/>
      <c r="D259" s="50"/>
      <c r="E259" s="278"/>
      <c r="F259" s="48">
        <f>SUM(F244:F258)*2</f>
        <v>0</v>
      </c>
    </row>
    <row r="260" spans="1:6" s="21" customFormat="1" x14ac:dyDescent="0.3">
      <c r="A260" s="46">
        <v>260</v>
      </c>
      <c r="B260" s="47" t="s">
        <v>178</v>
      </c>
      <c r="C260" s="50"/>
      <c r="D260" s="50"/>
      <c r="E260" s="278"/>
      <c r="F260" s="48">
        <f>F259+F242+F227</f>
        <v>0</v>
      </c>
    </row>
    <row r="261" spans="1:6" s="21" customFormat="1" x14ac:dyDescent="0.3">
      <c r="A261" s="39">
        <v>261</v>
      </c>
      <c r="B261" s="40" t="s">
        <v>47</v>
      </c>
      <c r="C261" s="41"/>
      <c r="D261" s="42"/>
      <c r="E261" s="1"/>
      <c r="F261" s="49"/>
    </row>
    <row r="262" spans="1:6" s="21" customFormat="1" x14ac:dyDescent="0.3">
      <c r="A262" s="30">
        <v>262</v>
      </c>
      <c r="B262" s="43" t="s">
        <v>48</v>
      </c>
      <c r="C262" s="41" t="s">
        <v>14</v>
      </c>
      <c r="D262" s="42">
        <v>39.203999999999994</v>
      </c>
      <c r="E262" s="1"/>
      <c r="F262" s="49">
        <f>E262*D262</f>
        <v>0</v>
      </c>
    </row>
    <row r="263" spans="1:6" s="21" customFormat="1" ht="28" x14ac:dyDescent="0.3">
      <c r="A263" s="30">
        <v>263</v>
      </c>
      <c r="B263" s="43" t="s">
        <v>49</v>
      </c>
      <c r="C263" s="41" t="s">
        <v>14</v>
      </c>
      <c r="D263" s="42">
        <v>4.9831799999999991</v>
      </c>
      <c r="E263" s="1"/>
      <c r="F263" s="49">
        <f t="shared" ref="F263:F294" si="11">E263*D263</f>
        <v>0</v>
      </c>
    </row>
    <row r="264" spans="1:6" s="21" customFormat="1" x14ac:dyDescent="0.3">
      <c r="A264" s="30">
        <v>264</v>
      </c>
      <c r="B264" s="43" t="s">
        <v>32</v>
      </c>
      <c r="C264" s="41" t="s">
        <v>14</v>
      </c>
      <c r="D264" s="42">
        <v>0.83052999999999999</v>
      </c>
      <c r="E264" s="1"/>
      <c r="F264" s="49">
        <f t="shared" si="11"/>
        <v>0</v>
      </c>
    </row>
    <row r="265" spans="1:6" s="21" customFormat="1" x14ac:dyDescent="0.3">
      <c r="A265" s="30">
        <v>265</v>
      </c>
      <c r="B265" s="43" t="s">
        <v>50</v>
      </c>
      <c r="C265" s="41" t="s">
        <v>14</v>
      </c>
      <c r="D265" s="42">
        <v>3.6612400000000012</v>
      </c>
      <c r="E265" s="1"/>
      <c r="F265" s="49">
        <f t="shared" si="11"/>
        <v>0</v>
      </c>
    </row>
    <row r="266" spans="1:6" s="21" customFormat="1" x14ac:dyDescent="0.3">
      <c r="A266" s="30">
        <v>266</v>
      </c>
      <c r="B266" s="43" t="s">
        <v>51</v>
      </c>
      <c r="C266" s="41" t="s">
        <v>14</v>
      </c>
      <c r="D266" s="42">
        <v>2.9115200000000008</v>
      </c>
      <c r="E266" s="1"/>
      <c r="F266" s="49">
        <f t="shared" si="11"/>
        <v>0</v>
      </c>
    </row>
    <row r="267" spans="1:6" s="21" customFormat="1" x14ac:dyDescent="0.3">
      <c r="A267" s="30">
        <v>267</v>
      </c>
      <c r="B267" s="43" t="s">
        <v>52</v>
      </c>
      <c r="C267" s="41" t="s">
        <v>14</v>
      </c>
      <c r="D267" s="42">
        <v>12.101559999999999</v>
      </c>
      <c r="E267" s="1"/>
      <c r="F267" s="49">
        <f t="shared" si="11"/>
        <v>0</v>
      </c>
    </row>
    <row r="268" spans="1:6" s="21" customFormat="1" x14ac:dyDescent="0.3">
      <c r="A268" s="30">
        <v>268</v>
      </c>
      <c r="B268" s="43" t="s">
        <v>53</v>
      </c>
      <c r="C268" s="41" t="s">
        <v>37</v>
      </c>
      <c r="D268" s="42">
        <v>45.247400000000006</v>
      </c>
      <c r="E268" s="1"/>
      <c r="F268" s="49">
        <f t="shared" si="11"/>
        <v>0</v>
      </c>
    </row>
    <row r="269" spans="1:6" s="21" customFormat="1" x14ac:dyDescent="0.3">
      <c r="A269" s="30">
        <v>269</v>
      </c>
      <c r="B269" s="43" t="s">
        <v>54</v>
      </c>
      <c r="C269" s="41" t="s">
        <v>37</v>
      </c>
      <c r="D269" s="42">
        <v>39.030200000000001</v>
      </c>
      <c r="E269" s="1"/>
      <c r="F269" s="49">
        <f t="shared" si="11"/>
        <v>0</v>
      </c>
    </row>
    <row r="270" spans="1:6" s="21" customFormat="1" x14ac:dyDescent="0.3">
      <c r="A270" s="30">
        <v>270</v>
      </c>
      <c r="B270" s="43" t="s">
        <v>38</v>
      </c>
      <c r="C270" s="41" t="s">
        <v>37</v>
      </c>
      <c r="D270" s="42">
        <v>18.984999999999999</v>
      </c>
      <c r="E270" s="1"/>
      <c r="F270" s="49">
        <f t="shared" si="11"/>
        <v>0</v>
      </c>
    </row>
    <row r="271" spans="1:6" s="21" customFormat="1" x14ac:dyDescent="0.3">
      <c r="A271" s="30">
        <v>271</v>
      </c>
      <c r="B271" s="43" t="s">
        <v>55</v>
      </c>
      <c r="C271" s="41" t="s">
        <v>37</v>
      </c>
      <c r="D271" s="42">
        <v>10.299199999999999</v>
      </c>
      <c r="E271" s="1"/>
      <c r="F271" s="49">
        <f t="shared" si="11"/>
        <v>0</v>
      </c>
    </row>
    <row r="272" spans="1:6" s="21" customFormat="1" x14ac:dyDescent="0.3">
      <c r="A272" s="30">
        <v>272</v>
      </c>
      <c r="B272" s="43" t="s">
        <v>56</v>
      </c>
      <c r="C272" s="41" t="s">
        <v>41</v>
      </c>
      <c r="D272" s="42">
        <v>1</v>
      </c>
      <c r="E272" s="1"/>
      <c r="F272" s="49">
        <f t="shared" si="11"/>
        <v>0</v>
      </c>
    </row>
    <row r="273" spans="1:6" s="21" customFormat="1" x14ac:dyDescent="0.3">
      <c r="A273" s="30">
        <v>273</v>
      </c>
      <c r="B273" s="43" t="s">
        <v>57</v>
      </c>
      <c r="C273" s="41" t="s">
        <v>41</v>
      </c>
      <c r="D273" s="42">
        <v>1</v>
      </c>
      <c r="E273" s="1"/>
      <c r="F273" s="49">
        <f t="shared" si="11"/>
        <v>0</v>
      </c>
    </row>
    <row r="274" spans="1:6" s="21" customFormat="1" x14ac:dyDescent="0.3">
      <c r="A274" s="39">
        <v>274</v>
      </c>
      <c r="B274" s="40" t="s">
        <v>58</v>
      </c>
      <c r="C274" s="41"/>
      <c r="D274" s="42">
        <v>0</v>
      </c>
      <c r="E274" s="1"/>
      <c r="F274" s="49">
        <f t="shared" si="11"/>
        <v>0</v>
      </c>
    </row>
    <row r="275" spans="1:6" s="21" customFormat="1" x14ac:dyDescent="0.3">
      <c r="A275" s="30">
        <v>275</v>
      </c>
      <c r="B275" s="43" t="s">
        <v>48</v>
      </c>
      <c r="C275" s="41" t="s">
        <v>14</v>
      </c>
      <c r="D275" s="42">
        <v>14</v>
      </c>
      <c r="E275" s="1"/>
      <c r="F275" s="49">
        <f t="shared" si="11"/>
        <v>0</v>
      </c>
    </row>
    <row r="276" spans="1:6" s="21" customFormat="1" x14ac:dyDescent="0.3">
      <c r="A276" s="30">
        <v>276</v>
      </c>
      <c r="B276" s="43" t="s">
        <v>59</v>
      </c>
      <c r="C276" s="41" t="s">
        <v>14</v>
      </c>
      <c r="D276" s="42">
        <v>0.98999999999999988</v>
      </c>
      <c r="E276" s="1"/>
      <c r="F276" s="49">
        <f t="shared" si="11"/>
        <v>0</v>
      </c>
    </row>
    <row r="277" spans="1:6" s="21" customFormat="1" x14ac:dyDescent="0.3">
      <c r="A277" s="30">
        <v>277</v>
      </c>
      <c r="B277" s="43" t="s">
        <v>32</v>
      </c>
      <c r="C277" s="41" t="s">
        <v>14</v>
      </c>
      <c r="D277" s="42">
        <v>0.24749999999999997</v>
      </c>
      <c r="E277" s="1"/>
      <c r="F277" s="49">
        <f t="shared" si="11"/>
        <v>0</v>
      </c>
    </row>
    <row r="278" spans="1:6" s="21" customFormat="1" x14ac:dyDescent="0.3">
      <c r="A278" s="30">
        <v>278</v>
      </c>
      <c r="B278" s="43" t="s">
        <v>60</v>
      </c>
      <c r="C278" s="41" t="s">
        <v>14</v>
      </c>
      <c r="D278" s="42">
        <v>1.155</v>
      </c>
      <c r="E278" s="1"/>
      <c r="F278" s="49">
        <f t="shared" si="11"/>
        <v>0</v>
      </c>
    </row>
    <row r="279" spans="1:6" s="21" customFormat="1" x14ac:dyDescent="0.3">
      <c r="A279" s="30">
        <v>279</v>
      </c>
      <c r="B279" s="43" t="s">
        <v>61</v>
      </c>
      <c r="C279" s="41" t="s">
        <v>14</v>
      </c>
      <c r="D279" s="42">
        <v>2.9339999999999997</v>
      </c>
      <c r="E279" s="1"/>
      <c r="F279" s="49">
        <f t="shared" si="11"/>
        <v>0</v>
      </c>
    </row>
    <row r="280" spans="1:6" s="21" customFormat="1" x14ac:dyDescent="0.3">
      <c r="A280" s="30">
        <v>280</v>
      </c>
      <c r="B280" s="43" t="s">
        <v>62</v>
      </c>
      <c r="C280" s="41" t="s">
        <v>37</v>
      </c>
      <c r="D280" s="42">
        <v>14.979999999999999</v>
      </c>
      <c r="E280" s="1"/>
      <c r="F280" s="49">
        <f t="shared" si="11"/>
        <v>0</v>
      </c>
    </row>
    <row r="281" spans="1:6" s="21" customFormat="1" x14ac:dyDescent="0.3">
      <c r="A281" s="30">
        <v>281</v>
      </c>
      <c r="B281" s="43" t="s">
        <v>63</v>
      </c>
      <c r="C281" s="41" t="s">
        <v>37</v>
      </c>
      <c r="D281" s="42">
        <v>5.5600000000000005</v>
      </c>
      <c r="E281" s="1"/>
      <c r="F281" s="49">
        <f t="shared" si="11"/>
        <v>0</v>
      </c>
    </row>
    <row r="282" spans="1:6" s="21" customFormat="1" x14ac:dyDescent="0.3">
      <c r="A282" s="30">
        <v>282</v>
      </c>
      <c r="B282" s="43" t="s">
        <v>39</v>
      </c>
      <c r="C282" s="41" t="s">
        <v>37</v>
      </c>
      <c r="D282" s="42">
        <v>3.9119999999999999</v>
      </c>
      <c r="E282" s="1"/>
      <c r="F282" s="49">
        <f t="shared" si="11"/>
        <v>0</v>
      </c>
    </row>
    <row r="283" spans="1:6" s="21" customFormat="1" x14ac:dyDescent="0.3">
      <c r="A283" s="30">
        <v>283</v>
      </c>
      <c r="B283" s="43" t="s">
        <v>40</v>
      </c>
      <c r="C283" s="41" t="s">
        <v>41</v>
      </c>
      <c r="D283" s="42">
        <v>1</v>
      </c>
      <c r="E283" s="1"/>
      <c r="F283" s="49">
        <f t="shared" si="11"/>
        <v>0</v>
      </c>
    </row>
    <row r="284" spans="1:6" s="21" customFormat="1" ht="28" x14ac:dyDescent="0.3">
      <c r="A284" s="30">
        <v>284</v>
      </c>
      <c r="B284" s="43" t="s">
        <v>42</v>
      </c>
      <c r="C284" s="41" t="s">
        <v>20</v>
      </c>
      <c r="D284" s="42">
        <v>1</v>
      </c>
      <c r="E284" s="1"/>
      <c r="F284" s="49">
        <f t="shared" si="11"/>
        <v>0</v>
      </c>
    </row>
    <row r="285" spans="1:6" s="21" customFormat="1" ht="28" x14ac:dyDescent="0.3">
      <c r="A285" s="30">
        <v>285</v>
      </c>
      <c r="B285" s="43" t="s">
        <v>64</v>
      </c>
      <c r="C285" s="41" t="s">
        <v>46</v>
      </c>
      <c r="D285" s="42">
        <v>1</v>
      </c>
      <c r="E285" s="1"/>
      <c r="F285" s="49">
        <f t="shared" si="11"/>
        <v>0</v>
      </c>
    </row>
    <row r="286" spans="1:6" s="21" customFormat="1" ht="28" x14ac:dyDescent="0.3">
      <c r="A286" s="30">
        <v>286</v>
      </c>
      <c r="B286" s="43" t="s">
        <v>65</v>
      </c>
      <c r="C286" s="41" t="s">
        <v>46</v>
      </c>
      <c r="D286" s="42">
        <v>1</v>
      </c>
      <c r="E286" s="1"/>
      <c r="F286" s="49">
        <f t="shared" si="11"/>
        <v>0</v>
      </c>
    </row>
    <row r="287" spans="1:6" s="21" customFormat="1" x14ac:dyDescent="0.3">
      <c r="A287" s="39">
        <v>287</v>
      </c>
      <c r="B287" s="40" t="s">
        <v>66</v>
      </c>
      <c r="C287" s="41"/>
      <c r="D287" s="42">
        <v>0</v>
      </c>
      <c r="E287" s="1"/>
      <c r="F287" s="49">
        <f t="shared" si="11"/>
        <v>0</v>
      </c>
    </row>
    <row r="288" spans="1:6" s="21" customFormat="1" x14ac:dyDescent="0.3">
      <c r="A288" s="30">
        <v>288</v>
      </c>
      <c r="B288" s="43" t="s">
        <v>48</v>
      </c>
      <c r="C288" s="41" t="s">
        <v>14</v>
      </c>
      <c r="D288" s="42">
        <v>3.04</v>
      </c>
      <c r="E288" s="1"/>
      <c r="F288" s="49">
        <f t="shared" si="11"/>
        <v>0</v>
      </c>
    </row>
    <row r="289" spans="1:6" s="21" customFormat="1" x14ac:dyDescent="0.3">
      <c r="A289" s="30">
        <v>289</v>
      </c>
      <c r="B289" s="43" t="s">
        <v>67</v>
      </c>
      <c r="C289" s="41" t="s">
        <v>14</v>
      </c>
      <c r="D289" s="42">
        <v>0.13500000000000001</v>
      </c>
      <c r="E289" s="1"/>
      <c r="F289" s="49">
        <f t="shared" si="11"/>
        <v>0</v>
      </c>
    </row>
    <row r="290" spans="1:6" s="21" customFormat="1" x14ac:dyDescent="0.3">
      <c r="A290" s="30">
        <v>290</v>
      </c>
      <c r="B290" s="43" t="s">
        <v>32</v>
      </c>
      <c r="C290" s="41" t="s">
        <v>14</v>
      </c>
      <c r="D290" s="42">
        <v>4.5000000000000005E-2</v>
      </c>
      <c r="E290" s="1"/>
      <c r="F290" s="49">
        <f t="shared" si="11"/>
        <v>0</v>
      </c>
    </row>
    <row r="291" spans="1:6" s="21" customFormat="1" x14ac:dyDescent="0.3">
      <c r="A291" s="30">
        <v>291</v>
      </c>
      <c r="B291" s="43" t="s">
        <v>68</v>
      </c>
      <c r="C291" s="41" t="s">
        <v>14</v>
      </c>
      <c r="D291" s="42">
        <v>9.0000000000000011E-2</v>
      </c>
      <c r="E291" s="1"/>
      <c r="F291" s="49">
        <f t="shared" si="11"/>
        <v>0</v>
      </c>
    </row>
    <row r="292" spans="1:6" s="21" customFormat="1" x14ac:dyDescent="0.3">
      <c r="A292" s="30">
        <v>292</v>
      </c>
      <c r="B292" s="43" t="s">
        <v>69</v>
      </c>
      <c r="C292" s="41" t="s">
        <v>14</v>
      </c>
      <c r="D292" s="42">
        <v>0.192</v>
      </c>
      <c r="E292" s="1"/>
      <c r="F292" s="49">
        <f t="shared" si="11"/>
        <v>0</v>
      </c>
    </row>
    <row r="293" spans="1:6" s="21" customFormat="1" x14ac:dyDescent="0.3">
      <c r="A293" s="30">
        <v>293</v>
      </c>
      <c r="B293" s="43" t="s">
        <v>70</v>
      </c>
      <c r="C293" s="41" t="s">
        <v>37</v>
      </c>
      <c r="D293" s="42">
        <v>2.04</v>
      </c>
      <c r="E293" s="1"/>
      <c r="F293" s="49">
        <f t="shared" si="11"/>
        <v>0</v>
      </c>
    </row>
    <row r="294" spans="1:6" s="21" customFormat="1" x14ac:dyDescent="0.3">
      <c r="A294" s="30">
        <v>294</v>
      </c>
      <c r="B294" s="43" t="s">
        <v>71</v>
      </c>
      <c r="C294" s="41" t="s">
        <v>44</v>
      </c>
      <c r="D294" s="42">
        <v>1</v>
      </c>
      <c r="E294" s="1"/>
      <c r="F294" s="49">
        <f t="shared" si="11"/>
        <v>0</v>
      </c>
    </row>
    <row r="295" spans="1:6" s="21" customFormat="1" x14ac:dyDescent="0.3">
      <c r="A295" s="46">
        <v>295</v>
      </c>
      <c r="B295" s="47" t="s">
        <v>72</v>
      </c>
      <c r="C295" s="50"/>
      <c r="D295" s="50"/>
      <c r="E295" s="278"/>
      <c r="F295" s="48">
        <f>SUM(F262:F294)</f>
        <v>0</v>
      </c>
    </row>
    <row r="296" spans="1:6" s="21" customFormat="1" x14ac:dyDescent="0.3">
      <c r="A296" s="39">
        <v>296</v>
      </c>
      <c r="B296" s="40" t="s">
        <v>179</v>
      </c>
      <c r="C296" s="41"/>
      <c r="D296" s="42"/>
      <c r="E296" s="1"/>
      <c r="F296" s="49"/>
    </row>
    <row r="297" spans="1:6" s="21" customFormat="1" ht="28" x14ac:dyDescent="0.3">
      <c r="A297" s="30">
        <v>297</v>
      </c>
      <c r="B297" s="43" t="s">
        <v>74</v>
      </c>
      <c r="C297" s="41" t="s">
        <v>75</v>
      </c>
      <c r="D297" s="42">
        <v>1</v>
      </c>
      <c r="E297" s="1"/>
      <c r="F297" s="49">
        <f>E297*D297</f>
        <v>0</v>
      </c>
    </row>
    <row r="298" spans="1:6" s="21" customFormat="1" x14ac:dyDescent="0.3">
      <c r="A298" s="30">
        <v>298</v>
      </c>
      <c r="B298" s="43" t="s">
        <v>76</v>
      </c>
      <c r="C298" s="41" t="s">
        <v>46</v>
      </c>
      <c r="D298" s="42">
        <v>1</v>
      </c>
      <c r="E298" s="1"/>
      <c r="F298" s="49">
        <f>E298*D298</f>
        <v>0</v>
      </c>
    </row>
    <row r="299" spans="1:6" s="21" customFormat="1" x14ac:dyDescent="0.3">
      <c r="A299" s="46">
        <v>299</v>
      </c>
      <c r="B299" s="47" t="s">
        <v>77</v>
      </c>
      <c r="C299" s="50"/>
      <c r="D299" s="50"/>
      <c r="E299" s="278"/>
      <c r="F299" s="48">
        <f>SUM(F297:F298)</f>
        <v>0</v>
      </c>
    </row>
    <row r="300" spans="1:6" s="21" customFormat="1" x14ac:dyDescent="0.3">
      <c r="A300" s="46">
        <v>300</v>
      </c>
      <c r="B300" s="47" t="s">
        <v>78</v>
      </c>
      <c r="C300" s="50"/>
      <c r="D300" s="50"/>
      <c r="E300" s="278"/>
      <c r="F300" s="48">
        <f>F299+F295</f>
        <v>0</v>
      </c>
    </row>
    <row r="301" spans="1:6" s="21" customFormat="1" x14ac:dyDescent="0.3">
      <c r="A301" s="39">
        <v>301</v>
      </c>
      <c r="B301" s="40" t="s">
        <v>79</v>
      </c>
      <c r="C301" s="41"/>
      <c r="D301" s="42"/>
      <c r="E301" s="1"/>
      <c r="F301" s="49"/>
    </row>
    <row r="302" spans="1:6" s="21" customFormat="1" x14ac:dyDescent="0.3">
      <c r="A302" s="30">
        <v>302</v>
      </c>
      <c r="B302" s="43" t="s">
        <v>30</v>
      </c>
      <c r="C302" s="41" t="s">
        <v>14</v>
      </c>
      <c r="D302" s="42">
        <v>22.51</v>
      </c>
      <c r="E302" s="1"/>
      <c r="F302" s="49">
        <f>E302*D302</f>
        <v>0</v>
      </c>
    </row>
    <row r="303" spans="1:6" s="21" customFormat="1" x14ac:dyDescent="0.3">
      <c r="A303" s="30">
        <v>303</v>
      </c>
      <c r="B303" s="43" t="s">
        <v>31</v>
      </c>
      <c r="C303" s="41" t="s">
        <v>14</v>
      </c>
      <c r="D303" s="42">
        <v>2.1800000000000002</v>
      </c>
      <c r="E303" s="1"/>
      <c r="F303" s="49">
        <f t="shared" ref="F303:F315" si="12">E303*D303</f>
        <v>0</v>
      </c>
    </row>
    <row r="304" spans="1:6" s="21" customFormat="1" x14ac:dyDescent="0.3">
      <c r="A304" s="30">
        <v>304</v>
      </c>
      <c r="B304" s="43" t="s">
        <v>32</v>
      </c>
      <c r="C304" s="41" t="s">
        <v>14</v>
      </c>
      <c r="D304" s="42">
        <v>0.38</v>
      </c>
      <c r="E304" s="1"/>
      <c r="F304" s="49">
        <f t="shared" si="12"/>
        <v>0</v>
      </c>
    </row>
    <row r="305" spans="1:6" s="21" customFormat="1" x14ac:dyDescent="0.3">
      <c r="A305" s="30">
        <v>305</v>
      </c>
      <c r="B305" s="43" t="s">
        <v>33</v>
      </c>
      <c r="C305" s="41" t="s">
        <v>14</v>
      </c>
      <c r="D305" s="42">
        <v>1.1000000000000001</v>
      </c>
      <c r="E305" s="1"/>
      <c r="F305" s="49">
        <f t="shared" si="12"/>
        <v>0</v>
      </c>
    </row>
    <row r="306" spans="1:6" s="21" customFormat="1" x14ac:dyDescent="0.3">
      <c r="A306" s="30">
        <v>306</v>
      </c>
      <c r="B306" s="43" t="s">
        <v>80</v>
      </c>
      <c r="C306" s="41" t="s">
        <v>14</v>
      </c>
      <c r="D306" s="42">
        <v>6.9999999999999993E-2</v>
      </c>
      <c r="E306" s="1"/>
      <c r="F306" s="49">
        <f t="shared" si="12"/>
        <v>0</v>
      </c>
    </row>
    <row r="307" spans="1:6" s="21" customFormat="1" x14ac:dyDescent="0.3">
      <c r="A307" s="30">
        <v>307</v>
      </c>
      <c r="B307" s="43" t="s">
        <v>81</v>
      </c>
      <c r="C307" s="41" t="s">
        <v>14</v>
      </c>
      <c r="D307" s="42">
        <v>0.98</v>
      </c>
      <c r="E307" s="1"/>
      <c r="F307" s="49">
        <f t="shared" si="12"/>
        <v>0</v>
      </c>
    </row>
    <row r="308" spans="1:6" s="21" customFormat="1" x14ac:dyDescent="0.3">
      <c r="A308" s="30">
        <v>308</v>
      </c>
      <c r="B308" s="43" t="s">
        <v>82</v>
      </c>
      <c r="C308" s="41" t="s">
        <v>37</v>
      </c>
      <c r="D308" s="42">
        <v>13.92</v>
      </c>
      <c r="E308" s="1"/>
      <c r="F308" s="49">
        <f t="shared" si="12"/>
        <v>0</v>
      </c>
    </row>
    <row r="309" spans="1:6" s="21" customFormat="1" x14ac:dyDescent="0.3">
      <c r="A309" s="30">
        <v>309</v>
      </c>
      <c r="B309" s="43" t="s">
        <v>38</v>
      </c>
      <c r="C309" s="41" t="s">
        <v>37</v>
      </c>
      <c r="D309" s="42">
        <v>0.11</v>
      </c>
      <c r="E309" s="1"/>
      <c r="F309" s="49">
        <f t="shared" si="12"/>
        <v>0</v>
      </c>
    </row>
    <row r="310" spans="1:6" s="21" customFormat="1" x14ac:dyDescent="0.3">
      <c r="A310" s="30">
        <v>310</v>
      </c>
      <c r="B310" s="43" t="s">
        <v>83</v>
      </c>
      <c r="C310" s="41" t="s">
        <v>37</v>
      </c>
      <c r="D310" s="42">
        <v>0.59</v>
      </c>
      <c r="E310" s="1"/>
      <c r="F310" s="49">
        <f t="shared" si="12"/>
        <v>0</v>
      </c>
    </row>
    <row r="311" spans="1:6" s="21" customFormat="1" x14ac:dyDescent="0.3">
      <c r="A311" s="30">
        <v>311</v>
      </c>
      <c r="B311" s="43" t="s">
        <v>84</v>
      </c>
      <c r="C311" s="41" t="s">
        <v>41</v>
      </c>
      <c r="D311" s="42">
        <v>1</v>
      </c>
      <c r="E311" s="1"/>
      <c r="F311" s="49">
        <f t="shared" si="12"/>
        <v>0</v>
      </c>
    </row>
    <row r="312" spans="1:6" s="21" customFormat="1" ht="28" x14ac:dyDescent="0.3">
      <c r="A312" s="30">
        <v>312</v>
      </c>
      <c r="B312" s="43" t="s">
        <v>85</v>
      </c>
      <c r="C312" s="41" t="s">
        <v>44</v>
      </c>
      <c r="D312" s="42">
        <v>1</v>
      </c>
      <c r="E312" s="1"/>
      <c r="F312" s="49">
        <f t="shared" si="12"/>
        <v>0</v>
      </c>
    </row>
    <row r="313" spans="1:6" s="21" customFormat="1" x14ac:dyDescent="0.3">
      <c r="A313" s="30">
        <v>313</v>
      </c>
      <c r="B313" s="43" t="s">
        <v>86</v>
      </c>
      <c r="C313" s="41" t="s">
        <v>46</v>
      </c>
      <c r="D313" s="42">
        <v>1</v>
      </c>
      <c r="E313" s="1"/>
      <c r="F313" s="49">
        <f t="shared" si="12"/>
        <v>0</v>
      </c>
    </row>
    <row r="314" spans="1:6" s="21" customFormat="1" x14ac:dyDescent="0.3">
      <c r="A314" s="30">
        <v>314</v>
      </c>
      <c r="B314" s="43" t="s">
        <v>87</v>
      </c>
      <c r="C314" s="41" t="s">
        <v>46</v>
      </c>
      <c r="D314" s="42">
        <v>1</v>
      </c>
      <c r="E314" s="1"/>
      <c r="F314" s="49">
        <f t="shared" si="12"/>
        <v>0</v>
      </c>
    </row>
    <row r="315" spans="1:6" s="21" customFormat="1" x14ac:dyDescent="0.3">
      <c r="A315" s="30">
        <v>315</v>
      </c>
      <c r="B315" s="43" t="s">
        <v>71</v>
      </c>
      <c r="C315" s="41" t="s">
        <v>44</v>
      </c>
      <c r="D315" s="42">
        <v>1</v>
      </c>
      <c r="E315" s="1"/>
      <c r="F315" s="49">
        <f t="shared" si="12"/>
        <v>0</v>
      </c>
    </row>
    <row r="316" spans="1:6" s="21" customFormat="1" x14ac:dyDescent="0.3">
      <c r="A316" s="46">
        <v>316</v>
      </c>
      <c r="B316" s="47" t="s">
        <v>88</v>
      </c>
      <c r="C316" s="50"/>
      <c r="D316" s="50"/>
      <c r="E316" s="278"/>
      <c r="F316" s="48">
        <f>SUM(F302:F315)</f>
        <v>0</v>
      </c>
    </row>
    <row r="317" spans="1:6" s="21" customFormat="1" x14ac:dyDescent="0.3">
      <c r="A317" s="51">
        <v>317</v>
      </c>
      <c r="B317" s="52" t="s">
        <v>180</v>
      </c>
      <c r="C317" s="53"/>
      <c r="D317" s="54"/>
      <c r="E317" s="279"/>
      <c r="F317" s="55"/>
    </row>
    <row r="318" spans="1:6" s="21" customFormat="1" ht="16.5" x14ac:dyDescent="0.3">
      <c r="A318" s="56">
        <v>318</v>
      </c>
      <c r="B318" s="57" t="s">
        <v>48</v>
      </c>
      <c r="C318" s="58" t="s">
        <v>90</v>
      </c>
      <c r="D318" s="59">
        <v>22.51</v>
      </c>
      <c r="E318" s="280"/>
      <c r="F318" s="60">
        <f>E318*D318</f>
        <v>0</v>
      </c>
    </row>
    <row r="319" spans="1:6" s="21" customFormat="1" ht="16.5" x14ac:dyDescent="0.3">
      <c r="A319" s="56">
        <v>319</v>
      </c>
      <c r="B319" s="57" t="s">
        <v>91</v>
      </c>
      <c r="C319" s="58" t="s">
        <v>90</v>
      </c>
      <c r="D319" s="59">
        <v>2.5500000000000003</v>
      </c>
      <c r="E319" s="280"/>
      <c r="F319" s="60">
        <f t="shared" ref="F319:F331" si="13">E319*D319</f>
        <v>0</v>
      </c>
    </row>
    <row r="320" spans="1:6" s="21" customFormat="1" ht="16.5" x14ac:dyDescent="0.3">
      <c r="A320" s="56">
        <v>320</v>
      </c>
      <c r="B320" s="57" t="s">
        <v>32</v>
      </c>
      <c r="C320" s="58" t="s">
        <v>90</v>
      </c>
      <c r="D320" s="59">
        <v>0.51000000000000012</v>
      </c>
      <c r="E320" s="280"/>
      <c r="F320" s="60">
        <f t="shared" si="13"/>
        <v>0</v>
      </c>
    </row>
    <row r="321" spans="1:6" s="21" customFormat="1" ht="16.5" x14ac:dyDescent="0.3">
      <c r="A321" s="56">
        <v>321</v>
      </c>
      <c r="B321" s="57" t="s">
        <v>92</v>
      </c>
      <c r="C321" s="58" t="s">
        <v>90</v>
      </c>
      <c r="D321" s="59">
        <v>1.5624</v>
      </c>
      <c r="E321" s="280"/>
      <c r="F321" s="60">
        <f t="shared" si="13"/>
        <v>0</v>
      </c>
    </row>
    <row r="322" spans="1:6" s="21" customFormat="1" ht="16.5" x14ac:dyDescent="0.3">
      <c r="A322" s="56">
        <v>322</v>
      </c>
      <c r="B322" s="57" t="s">
        <v>93</v>
      </c>
      <c r="C322" s="58" t="s">
        <v>90</v>
      </c>
      <c r="D322" s="59">
        <v>0.17</v>
      </c>
      <c r="E322" s="280"/>
      <c r="F322" s="60">
        <f t="shared" si="13"/>
        <v>0</v>
      </c>
    </row>
    <row r="323" spans="1:6" s="21" customFormat="1" ht="16.5" x14ac:dyDescent="0.3">
      <c r="A323" s="56">
        <v>323</v>
      </c>
      <c r="B323" s="57" t="s">
        <v>94</v>
      </c>
      <c r="C323" s="58" t="s">
        <v>90</v>
      </c>
      <c r="D323" s="59">
        <v>1.5859999999999999</v>
      </c>
      <c r="E323" s="280"/>
      <c r="F323" s="60">
        <f t="shared" si="13"/>
        <v>0</v>
      </c>
    </row>
    <row r="324" spans="1:6" s="21" customFormat="1" ht="16.5" x14ac:dyDescent="0.3">
      <c r="A324" s="56">
        <v>324</v>
      </c>
      <c r="B324" s="57" t="s">
        <v>95</v>
      </c>
      <c r="C324" s="58" t="s">
        <v>96</v>
      </c>
      <c r="D324" s="59">
        <v>14.02</v>
      </c>
      <c r="E324" s="280"/>
      <c r="F324" s="60">
        <f t="shared" si="13"/>
        <v>0</v>
      </c>
    </row>
    <row r="325" spans="1:6" s="21" customFormat="1" ht="16.5" x14ac:dyDescent="0.3">
      <c r="A325" s="56">
        <v>325</v>
      </c>
      <c r="B325" s="57" t="s">
        <v>38</v>
      </c>
      <c r="C325" s="58" t="s">
        <v>96</v>
      </c>
      <c r="D325" s="59">
        <v>0.14000000000000001</v>
      </c>
      <c r="E325" s="280"/>
      <c r="F325" s="60">
        <f t="shared" si="13"/>
        <v>0</v>
      </c>
    </row>
    <row r="326" spans="1:6" s="21" customFormat="1" ht="16.5" x14ac:dyDescent="0.3">
      <c r="A326" s="56">
        <v>326</v>
      </c>
      <c r="B326" s="57" t="s">
        <v>97</v>
      </c>
      <c r="C326" s="58" t="s">
        <v>96</v>
      </c>
      <c r="D326" s="59">
        <v>0.84</v>
      </c>
      <c r="E326" s="280"/>
      <c r="F326" s="60">
        <f t="shared" si="13"/>
        <v>0</v>
      </c>
    </row>
    <row r="327" spans="1:6" s="21" customFormat="1" x14ac:dyDescent="0.3">
      <c r="A327" s="56">
        <v>327</v>
      </c>
      <c r="B327" s="57" t="s">
        <v>98</v>
      </c>
      <c r="C327" s="58" t="s">
        <v>41</v>
      </c>
      <c r="D327" s="59">
        <v>1</v>
      </c>
      <c r="E327" s="280"/>
      <c r="F327" s="60">
        <f t="shared" si="13"/>
        <v>0</v>
      </c>
    </row>
    <row r="328" spans="1:6" s="21" customFormat="1" ht="16.5" x14ac:dyDescent="0.3">
      <c r="A328" s="56">
        <v>328</v>
      </c>
      <c r="B328" s="57" t="s">
        <v>99</v>
      </c>
      <c r="C328" s="58" t="s">
        <v>41</v>
      </c>
      <c r="D328" s="59">
        <v>1</v>
      </c>
      <c r="E328" s="280"/>
      <c r="F328" s="60">
        <f t="shared" si="13"/>
        <v>0</v>
      </c>
    </row>
    <row r="329" spans="1:6" s="21" customFormat="1" x14ac:dyDescent="0.3">
      <c r="A329" s="30">
        <v>329</v>
      </c>
      <c r="B329" s="43" t="s">
        <v>86</v>
      </c>
      <c r="C329" s="41" t="s">
        <v>46</v>
      </c>
      <c r="D329" s="42">
        <v>1</v>
      </c>
      <c r="E329" s="1"/>
      <c r="F329" s="60">
        <f t="shared" si="13"/>
        <v>0</v>
      </c>
    </row>
    <row r="330" spans="1:6" s="21" customFormat="1" x14ac:dyDescent="0.3">
      <c r="A330" s="30">
        <v>330</v>
      </c>
      <c r="B330" s="43" t="s">
        <v>87</v>
      </c>
      <c r="C330" s="41" t="s">
        <v>46</v>
      </c>
      <c r="D330" s="42">
        <v>1</v>
      </c>
      <c r="E330" s="1"/>
      <c r="F330" s="60">
        <f t="shared" si="13"/>
        <v>0</v>
      </c>
    </row>
    <row r="331" spans="1:6" s="21" customFormat="1" ht="28" x14ac:dyDescent="0.3">
      <c r="A331" s="56">
        <v>331</v>
      </c>
      <c r="B331" s="57" t="s">
        <v>85</v>
      </c>
      <c r="C331" s="58" t="s">
        <v>100</v>
      </c>
      <c r="D331" s="59">
        <v>1</v>
      </c>
      <c r="E331" s="2"/>
      <c r="F331" s="60">
        <f t="shared" si="13"/>
        <v>0</v>
      </c>
    </row>
    <row r="332" spans="1:6" s="21" customFormat="1" x14ac:dyDescent="0.3">
      <c r="A332" s="46">
        <v>332</v>
      </c>
      <c r="B332" s="47" t="s">
        <v>181</v>
      </c>
      <c r="C332" s="50"/>
      <c r="D332" s="50"/>
      <c r="E332" s="278"/>
      <c r="F332" s="48">
        <f>3*SUM(F318:F331)</f>
        <v>0</v>
      </c>
    </row>
    <row r="333" spans="1:6" s="21" customFormat="1" x14ac:dyDescent="0.3">
      <c r="A333" s="46">
        <v>333</v>
      </c>
      <c r="B333" s="47" t="s">
        <v>102</v>
      </c>
      <c r="C333" s="50"/>
      <c r="D333" s="50"/>
      <c r="E333" s="278"/>
      <c r="F333" s="48">
        <f>F332+F316</f>
        <v>0</v>
      </c>
    </row>
    <row r="334" spans="1:6" s="21" customFormat="1" ht="15.5" x14ac:dyDescent="0.35">
      <c r="A334" s="62">
        <v>334</v>
      </c>
      <c r="B334" s="63" t="s">
        <v>353</v>
      </c>
      <c r="C334" s="64" t="s">
        <v>0</v>
      </c>
      <c r="D334" s="64" t="s">
        <v>0</v>
      </c>
      <c r="E334" s="281"/>
      <c r="F334" s="65">
        <f>F333+F300+F260+F213+F196</f>
        <v>0</v>
      </c>
    </row>
    <row r="335" spans="1:6" s="21" customFormat="1" x14ac:dyDescent="0.3">
      <c r="A335" s="30">
        <v>335</v>
      </c>
      <c r="B335" s="31" t="s">
        <v>103</v>
      </c>
      <c r="C335" s="66"/>
      <c r="D335" s="61"/>
      <c r="E335" s="282"/>
      <c r="F335" s="34">
        <f>F334*0.18</f>
        <v>0</v>
      </c>
    </row>
    <row r="336" spans="1:6" s="21" customFormat="1" ht="15.5" x14ac:dyDescent="0.35">
      <c r="A336" s="137">
        <v>336</v>
      </c>
      <c r="B336" s="138" t="s">
        <v>354</v>
      </c>
      <c r="C336" s="139"/>
      <c r="D336" s="140"/>
      <c r="E336" s="298"/>
      <c r="F336" s="141">
        <f>F334+F335</f>
        <v>0</v>
      </c>
    </row>
    <row r="337" spans="1:6" s="21" customFormat="1" ht="21" customHeight="1" x14ac:dyDescent="0.3">
      <c r="A337" s="142">
        <v>337</v>
      </c>
      <c r="B337" s="143" t="s">
        <v>352</v>
      </c>
      <c r="C337" s="144"/>
      <c r="D337" s="145"/>
      <c r="E337" s="299"/>
      <c r="F337" s="146"/>
    </row>
    <row r="338" spans="1:6" s="21" customFormat="1" x14ac:dyDescent="0.3">
      <c r="A338" s="72">
        <v>339</v>
      </c>
      <c r="B338" s="73" t="s">
        <v>7</v>
      </c>
      <c r="C338" s="74"/>
      <c r="D338" s="74"/>
      <c r="E338" s="285"/>
      <c r="F338" s="75"/>
    </row>
    <row r="339" spans="1:6" s="21" customFormat="1" ht="28" x14ac:dyDescent="0.3">
      <c r="A339" s="76">
        <v>340</v>
      </c>
      <c r="B339" s="77" t="s">
        <v>104</v>
      </c>
      <c r="C339" s="78" t="s">
        <v>75</v>
      </c>
      <c r="D339" s="79">
        <v>1</v>
      </c>
      <c r="E339" s="286"/>
      <c r="F339" s="80">
        <f>E339*D339</f>
        <v>0</v>
      </c>
    </row>
    <row r="340" spans="1:6" s="21" customFormat="1" ht="28" x14ac:dyDescent="0.3">
      <c r="A340" s="76">
        <v>341</v>
      </c>
      <c r="B340" s="77" t="s">
        <v>10</v>
      </c>
      <c r="C340" s="78" t="s">
        <v>75</v>
      </c>
      <c r="D340" s="79">
        <v>1</v>
      </c>
      <c r="E340" s="286"/>
      <c r="F340" s="80">
        <f>E340*D340</f>
        <v>0</v>
      </c>
    </row>
    <row r="341" spans="1:6" s="21" customFormat="1" x14ac:dyDescent="0.3">
      <c r="A341" s="81">
        <v>342</v>
      </c>
      <c r="B341" s="82" t="s">
        <v>11</v>
      </c>
      <c r="C341" s="83" t="s">
        <v>0</v>
      </c>
      <c r="D341" s="83" t="s">
        <v>0</v>
      </c>
      <c r="E341" s="287"/>
      <c r="F341" s="84">
        <f>SUM(F339:F340)</f>
        <v>0</v>
      </c>
    </row>
    <row r="342" spans="1:6" s="21" customFormat="1" x14ac:dyDescent="0.3">
      <c r="A342" s="72">
        <v>343</v>
      </c>
      <c r="B342" s="73" t="s">
        <v>105</v>
      </c>
      <c r="C342" s="74"/>
      <c r="D342" s="74"/>
      <c r="E342" s="285"/>
      <c r="F342" s="75"/>
    </row>
    <row r="343" spans="1:6" s="21" customFormat="1" ht="28" x14ac:dyDescent="0.3">
      <c r="A343" s="85">
        <v>344</v>
      </c>
      <c r="B343" s="86" t="s">
        <v>106</v>
      </c>
      <c r="C343" s="87" t="s">
        <v>75</v>
      </c>
      <c r="D343" s="87">
        <v>9</v>
      </c>
      <c r="E343" s="288"/>
      <c r="F343" s="88">
        <f>E343*D343</f>
        <v>0</v>
      </c>
    </row>
    <row r="344" spans="1:6" s="21" customFormat="1" ht="28" x14ac:dyDescent="0.3">
      <c r="A344" s="85">
        <v>345</v>
      </c>
      <c r="B344" s="86" t="s">
        <v>107</v>
      </c>
      <c r="C344" s="87" t="s">
        <v>75</v>
      </c>
      <c r="D344" s="87">
        <v>6</v>
      </c>
      <c r="E344" s="288"/>
      <c r="F344" s="88">
        <f>E344*D344</f>
        <v>0</v>
      </c>
    </row>
    <row r="345" spans="1:6" s="21" customFormat="1" ht="28" x14ac:dyDescent="0.3">
      <c r="A345" s="85">
        <v>346</v>
      </c>
      <c r="B345" s="86" t="s">
        <v>108</v>
      </c>
      <c r="C345" s="87" t="s">
        <v>75</v>
      </c>
      <c r="D345" s="87">
        <v>1</v>
      </c>
      <c r="E345" s="288"/>
      <c r="F345" s="88">
        <f>E345*D345</f>
        <v>0</v>
      </c>
    </row>
    <row r="346" spans="1:6" s="21" customFormat="1" ht="56" x14ac:dyDescent="0.3">
      <c r="A346" s="85">
        <v>347</v>
      </c>
      <c r="B346" s="86" t="s">
        <v>109</v>
      </c>
      <c r="C346" s="87" t="s">
        <v>20</v>
      </c>
      <c r="D346" s="87">
        <v>697</v>
      </c>
      <c r="E346" s="288"/>
      <c r="F346" s="88">
        <f>E346*D346</f>
        <v>0</v>
      </c>
    </row>
    <row r="347" spans="1:6" s="21" customFormat="1" ht="28" x14ac:dyDescent="0.3">
      <c r="A347" s="85">
        <v>348</v>
      </c>
      <c r="B347" s="86" t="s">
        <v>110</v>
      </c>
      <c r="C347" s="87" t="s">
        <v>75</v>
      </c>
      <c r="D347" s="87">
        <v>1</v>
      </c>
      <c r="E347" s="288"/>
      <c r="F347" s="88">
        <f>E347*D347</f>
        <v>0</v>
      </c>
    </row>
    <row r="348" spans="1:6" s="21" customFormat="1" x14ac:dyDescent="0.3">
      <c r="A348" s="81">
        <v>349</v>
      </c>
      <c r="B348" s="82" t="s">
        <v>111</v>
      </c>
      <c r="C348" s="83" t="s">
        <v>0</v>
      </c>
      <c r="D348" s="83" t="s">
        <v>0</v>
      </c>
      <c r="E348" s="287"/>
      <c r="F348" s="84">
        <f>SUM(F343:F347)</f>
        <v>0</v>
      </c>
    </row>
    <row r="349" spans="1:6" s="21" customFormat="1" x14ac:dyDescent="0.3">
      <c r="A349" s="89">
        <v>350</v>
      </c>
      <c r="B349" s="90" t="s">
        <v>355</v>
      </c>
      <c r="C349" s="91" t="s">
        <v>0</v>
      </c>
      <c r="D349" s="91" t="s">
        <v>0</v>
      </c>
      <c r="E349" s="289"/>
      <c r="F349" s="92">
        <f>F348+F341</f>
        <v>0</v>
      </c>
    </row>
    <row r="350" spans="1:6" s="21" customFormat="1" x14ac:dyDescent="0.3">
      <c r="A350" s="93">
        <v>351</v>
      </c>
      <c r="B350" s="94" t="s">
        <v>103</v>
      </c>
      <c r="C350" s="95"/>
      <c r="D350" s="96"/>
      <c r="E350" s="290"/>
      <c r="F350" s="97">
        <f>F349*0.18</f>
        <v>0</v>
      </c>
    </row>
    <row r="351" spans="1:6" s="21" customFormat="1" ht="15.5" x14ac:dyDescent="0.35">
      <c r="A351" s="147">
        <v>352</v>
      </c>
      <c r="B351" s="148" t="s">
        <v>356</v>
      </c>
      <c r="C351" s="149"/>
      <c r="D351" s="140"/>
      <c r="E351" s="300"/>
      <c r="F351" s="150">
        <f>F349+F350</f>
        <v>0</v>
      </c>
    </row>
    <row r="352" spans="1:6" s="21" customFormat="1" ht="18" x14ac:dyDescent="0.3">
      <c r="A352" s="142">
        <v>353</v>
      </c>
      <c r="B352" s="143" t="s">
        <v>357</v>
      </c>
      <c r="C352" s="144"/>
      <c r="D352" s="145"/>
      <c r="E352" s="299"/>
      <c r="F352" s="146"/>
    </row>
    <row r="353" spans="1:6" s="21" customFormat="1" x14ac:dyDescent="0.3">
      <c r="A353" s="72">
        <v>355</v>
      </c>
      <c r="B353" s="73" t="s">
        <v>112</v>
      </c>
      <c r="C353" s="74" t="s">
        <v>0</v>
      </c>
      <c r="D353" s="74" t="s">
        <v>0</v>
      </c>
      <c r="E353" s="285"/>
      <c r="F353" s="75" t="s">
        <v>0</v>
      </c>
    </row>
    <row r="354" spans="1:6" s="21" customFormat="1" x14ac:dyDescent="0.3">
      <c r="A354" s="85">
        <v>356</v>
      </c>
      <c r="B354" s="86" t="s">
        <v>125</v>
      </c>
      <c r="C354" s="87" t="s">
        <v>46</v>
      </c>
      <c r="D354" s="87">
        <v>1</v>
      </c>
      <c r="E354" s="288"/>
      <c r="F354" s="88">
        <f>E354*D354</f>
        <v>0</v>
      </c>
    </row>
    <row r="355" spans="1:6" s="21" customFormat="1" x14ac:dyDescent="0.3">
      <c r="A355" s="85">
        <v>357</v>
      </c>
      <c r="B355" s="86" t="s">
        <v>126</v>
      </c>
      <c r="C355" s="87" t="s">
        <v>46</v>
      </c>
      <c r="D355" s="87">
        <v>1</v>
      </c>
      <c r="E355" s="288"/>
      <c r="F355" s="88">
        <f>E355*D355</f>
        <v>0</v>
      </c>
    </row>
    <row r="356" spans="1:6" s="21" customFormat="1" x14ac:dyDescent="0.3">
      <c r="A356" s="85">
        <v>358</v>
      </c>
      <c r="B356" s="86" t="s">
        <v>182</v>
      </c>
      <c r="C356" s="87" t="s">
        <v>183</v>
      </c>
      <c r="D356" s="87">
        <v>1.8</v>
      </c>
      <c r="E356" s="288"/>
      <c r="F356" s="88">
        <f>E356*D356</f>
        <v>0</v>
      </c>
    </row>
    <row r="357" spans="1:6" s="21" customFormat="1" x14ac:dyDescent="0.3">
      <c r="A357" s="72">
        <v>359</v>
      </c>
      <c r="B357" s="73" t="s">
        <v>184</v>
      </c>
      <c r="C357" s="74" t="s">
        <v>0</v>
      </c>
      <c r="D357" s="74" t="s">
        <v>0</v>
      </c>
      <c r="E357" s="285"/>
      <c r="F357" s="102">
        <f>SUM(F354:F356)</f>
        <v>0</v>
      </c>
    </row>
    <row r="358" spans="1:6" s="21" customFormat="1" x14ac:dyDescent="0.3">
      <c r="A358" s="72">
        <v>360</v>
      </c>
      <c r="B358" s="73" t="s">
        <v>128</v>
      </c>
      <c r="C358" s="74" t="s">
        <v>0</v>
      </c>
      <c r="D358" s="74" t="s">
        <v>0</v>
      </c>
      <c r="E358" s="285"/>
      <c r="F358" s="103" t="s">
        <v>0</v>
      </c>
    </row>
    <row r="359" spans="1:6" s="21" customFormat="1" ht="16.5" x14ac:dyDescent="0.3">
      <c r="A359" s="85">
        <v>361</v>
      </c>
      <c r="B359" s="86" t="s">
        <v>32</v>
      </c>
      <c r="C359" s="87" t="s">
        <v>90</v>
      </c>
      <c r="D359" s="87">
        <v>0.73333333333333339</v>
      </c>
      <c r="E359" s="288"/>
      <c r="F359" s="88">
        <f t="shared" ref="F359:F367" si="14">E359*D359</f>
        <v>0</v>
      </c>
    </row>
    <row r="360" spans="1:6" s="21" customFormat="1" ht="16.5" x14ac:dyDescent="0.3">
      <c r="A360" s="85">
        <v>362</v>
      </c>
      <c r="B360" s="86" t="s">
        <v>129</v>
      </c>
      <c r="C360" s="87" t="s">
        <v>90</v>
      </c>
      <c r="D360" s="87">
        <v>2.8800000000000003</v>
      </c>
      <c r="E360" s="288"/>
      <c r="F360" s="88">
        <f t="shared" si="14"/>
        <v>0</v>
      </c>
    </row>
    <row r="361" spans="1:6" s="21" customFormat="1" ht="28" x14ac:dyDescent="0.3">
      <c r="A361" s="85">
        <v>363</v>
      </c>
      <c r="B361" s="86" t="s">
        <v>130</v>
      </c>
      <c r="C361" s="87" t="s">
        <v>96</v>
      </c>
      <c r="D361" s="87">
        <v>9.6</v>
      </c>
      <c r="E361" s="288"/>
      <c r="F361" s="88">
        <f t="shared" si="14"/>
        <v>0</v>
      </c>
    </row>
    <row r="362" spans="1:6" s="21" customFormat="1" ht="16.5" x14ac:dyDescent="0.3">
      <c r="A362" s="85">
        <v>364</v>
      </c>
      <c r="B362" s="86" t="s">
        <v>131</v>
      </c>
      <c r="C362" s="87" t="s">
        <v>90</v>
      </c>
      <c r="D362" s="87">
        <v>0.77333333333333332</v>
      </c>
      <c r="E362" s="288"/>
      <c r="F362" s="88">
        <f t="shared" si="14"/>
        <v>0</v>
      </c>
    </row>
    <row r="363" spans="1:6" s="21" customFormat="1" ht="16.5" x14ac:dyDescent="0.3">
      <c r="A363" s="85">
        <v>365</v>
      </c>
      <c r="B363" s="86" t="s">
        <v>132</v>
      </c>
      <c r="C363" s="87" t="s">
        <v>96</v>
      </c>
      <c r="D363" s="87">
        <v>2.6666666666666665</v>
      </c>
      <c r="E363" s="288"/>
      <c r="F363" s="88">
        <f t="shared" si="14"/>
        <v>0</v>
      </c>
    </row>
    <row r="364" spans="1:6" s="21" customFormat="1" ht="16.5" x14ac:dyDescent="0.3">
      <c r="A364" s="85">
        <v>366</v>
      </c>
      <c r="B364" s="86" t="s">
        <v>133</v>
      </c>
      <c r="C364" s="87" t="s">
        <v>90</v>
      </c>
      <c r="D364" s="87">
        <v>1.4133333333333333</v>
      </c>
      <c r="E364" s="288"/>
      <c r="F364" s="88">
        <f t="shared" si="14"/>
        <v>0</v>
      </c>
    </row>
    <row r="365" spans="1:6" s="21" customFormat="1" ht="16.5" x14ac:dyDescent="0.3">
      <c r="A365" s="85">
        <v>367</v>
      </c>
      <c r="B365" s="86" t="s">
        <v>134</v>
      </c>
      <c r="C365" s="87" t="s">
        <v>90</v>
      </c>
      <c r="D365" s="87">
        <v>0.17333333333333334</v>
      </c>
      <c r="E365" s="288"/>
      <c r="F365" s="88">
        <f t="shared" si="14"/>
        <v>0</v>
      </c>
    </row>
    <row r="366" spans="1:6" s="21" customFormat="1" x14ac:dyDescent="0.3">
      <c r="A366" s="85">
        <v>368</v>
      </c>
      <c r="B366" s="86" t="s">
        <v>185</v>
      </c>
      <c r="C366" s="87" t="s">
        <v>46</v>
      </c>
      <c r="D366" s="87">
        <v>1</v>
      </c>
      <c r="E366" s="288"/>
      <c r="F366" s="88">
        <f t="shared" si="14"/>
        <v>0</v>
      </c>
    </row>
    <row r="367" spans="1:6" s="21" customFormat="1" x14ac:dyDescent="0.3">
      <c r="A367" s="85">
        <v>369</v>
      </c>
      <c r="B367" s="86" t="s">
        <v>186</v>
      </c>
      <c r="C367" s="87" t="s">
        <v>46</v>
      </c>
      <c r="D367" s="87">
        <v>1</v>
      </c>
      <c r="E367" s="288"/>
      <c r="F367" s="88">
        <f t="shared" si="14"/>
        <v>0</v>
      </c>
    </row>
    <row r="368" spans="1:6" s="21" customFormat="1" x14ac:dyDescent="0.3">
      <c r="A368" s="72">
        <v>370</v>
      </c>
      <c r="B368" s="73" t="s">
        <v>114</v>
      </c>
      <c r="C368" s="74" t="s">
        <v>0</v>
      </c>
      <c r="D368" s="74" t="s">
        <v>0</v>
      </c>
      <c r="E368" s="285"/>
      <c r="F368" s="102">
        <f>SUM(F359:F367)</f>
        <v>0</v>
      </c>
    </row>
    <row r="369" spans="1:6" s="21" customFormat="1" x14ac:dyDescent="0.3">
      <c r="A369" s="72">
        <v>371</v>
      </c>
      <c r="B369" s="73" t="s">
        <v>136</v>
      </c>
      <c r="C369" s="74" t="s">
        <v>0</v>
      </c>
      <c r="D369" s="74"/>
      <c r="E369" s="285"/>
      <c r="F369" s="103" t="s">
        <v>0</v>
      </c>
    </row>
    <row r="370" spans="1:6" s="21" customFormat="1" ht="28" x14ac:dyDescent="0.3">
      <c r="A370" s="85">
        <v>372</v>
      </c>
      <c r="B370" s="86" t="s">
        <v>137</v>
      </c>
      <c r="C370" s="87" t="s">
        <v>96</v>
      </c>
      <c r="D370" s="87">
        <v>12.4</v>
      </c>
      <c r="E370" s="288"/>
      <c r="F370" s="88">
        <f>E370*D370</f>
        <v>0</v>
      </c>
    </row>
    <row r="371" spans="1:6" s="21" customFormat="1" ht="16.5" x14ac:dyDescent="0.3">
      <c r="A371" s="85">
        <v>373</v>
      </c>
      <c r="B371" s="86" t="s">
        <v>138</v>
      </c>
      <c r="C371" s="87" t="s">
        <v>96</v>
      </c>
      <c r="D371" s="87">
        <v>12.4</v>
      </c>
      <c r="E371" s="288"/>
      <c r="F371" s="88">
        <f>E371*D371</f>
        <v>0</v>
      </c>
    </row>
    <row r="372" spans="1:6" s="21" customFormat="1" x14ac:dyDescent="0.3">
      <c r="A372" s="72">
        <v>374</v>
      </c>
      <c r="B372" s="73" t="s">
        <v>114</v>
      </c>
      <c r="C372" s="74" t="s">
        <v>0</v>
      </c>
      <c r="D372" s="74" t="s">
        <v>0</v>
      </c>
      <c r="E372" s="285"/>
      <c r="F372" s="102">
        <f>SUM(F370:F371)</f>
        <v>0</v>
      </c>
    </row>
    <row r="373" spans="1:6" s="21" customFormat="1" x14ac:dyDescent="0.3">
      <c r="A373" s="72">
        <v>375</v>
      </c>
      <c r="B373" s="73" t="s">
        <v>115</v>
      </c>
      <c r="C373" s="74" t="s">
        <v>0</v>
      </c>
      <c r="D373" s="74" t="s">
        <v>0</v>
      </c>
      <c r="E373" s="285"/>
      <c r="F373" s="103" t="s">
        <v>0</v>
      </c>
    </row>
    <row r="374" spans="1:6" s="21" customFormat="1" x14ac:dyDescent="0.3">
      <c r="A374" s="85">
        <v>376</v>
      </c>
      <c r="B374" s="86" t="s">
        <v>187</v>
      </c>
      <c r="C374" s="87" t="s">
        <v>75</v>
      </c>
      <c r="D374" s="87">
        <v>1</v>
      </c>
      <c r="E374" s="288"/>
      <c r="F374" s="88">
        <f t="shared" ref="F374:F385" si="15">E374*D374</f>
        <v>0</v>
      </c>
    </row>
    <row r="375" spans="1:6" s="21" customFormat="1" x14ac:dyDescent="0.3">
      <c r="A375" s="85">
        <v>377</v>
      </c>
      <c r="B375" s="86" t="s">
        <v>141</v>
      </c>
      <c r="C375" s="87" t="s">
        <v>142</v>
      </c>
      <c r="D375" s="87">
        <v>20</v>
      </c>
      <c r="E375" s="288"/>
      <c r="F375" s="88">
        <f t="shared" si="15"/>
        <v>0</v>
      </c>
    </row>
    <row r="376" spans="1:6" s="21" customFormat="1" ht="28" x14ac:dyDescent="0.3">
      <c r="A376" s="85">
        <v>378</v>
      </c>
      <c r="B376" s="86" t="s">
        <v>188</v>
      </c>
      <c r="C376" s="87" t="s">
        <v>75</v>
      </c>
      <c r="D376" s="87">
        <v>1</v>
      </c>
      <c r="E376" s="288"/>
      <c r="F376" s="88">
        <f t="shared" si="15"/>
        <v>0</v>
      </c>
    </row>
    <row r="377" spans="1:6" s="21" customFormat="1" x14ac:dyDescent="0.3">
      <c r="A377" s="85">
        <v>379</v>
      </c>
      <c r="B377" s="86" t="s">
        <v>117</v>
      </c>
      <c r="C377" s="87" t="s">
        <v>189</v>
      </c>
      <c r="D377" s="87">
        <v>4</v>
      </c>
      <c r="E377" s="288"/>
      <c r="F377" s="88">
        <f t="shared" si="15"/>
        <v>0</v>
      </c>
    </row>
    <row r="378" spans="1:6" s="21" customFormat="1" ht="28" x14ac:dyDescent="0.3">
      <c r="A378" s="85">
        <v>380</v>
      </c>
      <c r="B378" s="86" t="s">
        <v>190</v>
      </c>
      <c r="C378" s="87" t="s">
        <v>145</v>
      </c>
      <c r="D378" s="87">
        <v>3</v>
      </c>
      <c r="E378" s="288"/>
      <c r="F378" s="88">
        <f t="shared" si="15"/>
        <v>0</v>
      </c>
    </row>
    <row r="379" spans="1:6" s="21" customFormat="1" ht="28" x14ac:dyDescent="0.3">
      <c r="A379" s="85">
        <v>381</v>
      </c>
      <c r="B379" s="86" t="s">
        <v>191</v>
      </c>
      <c r="C379" s="87" t="s">
        <v>145</v>
      </c>
      <c r="D379" s="87">
        <v>1</v>
      </c>
      <c r="E379" s="288"/>
      <c r="F379" s="88">
        <f t="shared" si="15"/>
        <v>0</v>
      </c>
    </row>
    <row r="380" spans="1:6" s="21" customFormat="1" ht="28" x14ac:dyDescent="0.3">
      <c r="A380" s="85">
        <v>382</v>
      </c>
      <c r="B380" s="86" t="s">
        <v>146</v>
      </c>
      <c r="C380" s="87" t="s">
        <v>145</v>
      </c>
      <c r="D380" s="87">
        <v>4</v>
      </c>
      <c r="E380" s="288"/>
      <c r="F380" s="88">
        <f t="shared" si="15"/>
        <v>0</v>
      </c>
    </row>
    <row r="381" spans="1:6" s="21" customFormat="1" ht="28" x14ac:dyDescent="0.3">
      <c r="A381" s="85">
        <v>383</v>
      </c>
      <c r="B381" s="86" t="s">
        <v>147</v>
      </c>
      <c r="C381" s="87" t="s">
        <v>145</v>
      </c>
      <c r="D381" s="87">
        <v>5</v>
      </c>
      <c r="E381" s="288"/>
      <c r="F381" s="88">
        <f t="shared" si="15"/>
        <v>0</v>
      </c>
    </row>
    <row r="382" spans="1:6" s="21" customFormat="1" ht="28" x14ac:dyDescent="0.3">
      <c r="A382" s="85">
        <v>384</v>
      </c>
      <c r="B382" s="86" t="s">
        <v>148</v>
      </c>
      <c r="C382" s="87" t="s">
        <v>145</v>
      </c>
      <c r="D382" s="87">
        <v>4</v>
      </c>
      <c r="E382" s="288"/>
      <c r="F382" s="88">
        <f t="shared" si="15"/>
        <v>0</v>
      </c>
    </row>
    <row r="383" spans="1:6" s="21" customFormat="1" ht="28" x14ac:dyDescent="0.3">
      <c r="A383" s="85">
        <v>385</v>
      </c>
      <c r="B383" s="86" t="s">
        <v>149</v>
      </c>
      <c r="C383" s="87" t="s">
        <v>46</v>
      </c>
      <c r="D383" s="87">
        <v>1</v>
      </c>
      <c r="E383" s="288"/>
      <c r="F383" s="88">
        <f t="shared" si="15"/>
        <v>0</v>
      </c>
    </row>
    <row r="384" spans="1:6" s="21" customFormat="1" x14ac:dyDescent="0.3">
      <c r="A384" s="85">
        <v>386</v>
      </c>
      <c r="B384" s="86" t="s">
        <v>150</v>
      </c>
      <c r="C384" s="87" t="s">
        <v>145</v>
      </c>
      <c r="D384" s="87">
        <v>4</v>
      </c>
      <c r="E384" s="288"/>
      <c r="F384" s="88">
        <f t="shared" si="15"/>
        <v>0</v>
      </c>
    </row>
    <row r="385" spans="1:6" s="21" customFormat="1" x14ac:dyDescent="0.3">
      <c r="A385" s="85">
        <v>387</v>
      </c>
      <c r="B385" s="86" t="s">
        <v>151</v>
      </c>
      <c r="C385" s="87" t="s">
        <v>46</v>
      </c>
      <c r="D385" s="87">
        <v>1</v>
      </c>
      <c r="E385" s="288"/>
      <c r="F385" s="88">
        <f t="shared" si="15"/>
        <v>0</v>
      </c>
    </row>
    <row r="386" spans="1:6" s="21" customFormat="1" x14ac:dyDescent="0.3">
      <c r="A386" s="72">
        <v>388</v>
      </c>
      <c r="B386" s="73" t="s">
        <v>114</v>
      </c>
      <c r="C386" s="74" t="s">
        <v>0</v>
      </c>
      <c r="D386" s="74" t="s">
        <v>0</v>
      </c>
      <c r="E386" s="285"/>
      <c r="F386" s="102">
        <f>SUM(F374:F385)</f>
        <v>0</v>
      </c>
    </row>
    <row r="387" spans="1:6" s="21" customFormat="1" x14ac:dyDescent="0.3">
      <c r="A387" s="129">
        <v>389</v>
      </c>
      <c r="B387" s="130" t="s">
        <v>153</v>
      </c>
      <c r="C387" s="123" t="s">
        <v>0</v>
      </c>
      <c r="D387" s="123" t="s">
        <v>0</v>
      </c>
      <c r="E387" s="294"/>
      <c r="F387" s="131" t="s">
        <v>0</v>
      </c>
    </row>
    <row r="388" spans="1:6" s="21" customFormat="1" x14ac:dyDescent="0.3">
      <c r="A388" s="85">
        <v>390</v>
      </c>
      <c r="B388" s="86" t="s">
        <v>154</v>
      </c>
      <c r="C388" s="87" t="s">
        <v>14</v>
      </c>
      <c r="D388" s="87">
        <v>1</v>
      </c>
      <c r="E388" s="288"/>
      <c r="F388" s="88">
        <f>E388*D388</f>
        <v>0</v>
      </c>
    </row>
    <row r="389" spans="1:6" s="21" customFormat="1" x14ac:dyDescent="0.3">
      <c r="A389" s="85">
        <v>391</v>
      </c>
      <c r="B389" s="86" t="s">
        <v>155</v>
      </c>
      <c r="C389" s="87" t="s">
        <v>14</v>
      </c>
      <c r="D389" s="87">
        <v>1</v>
      </c>
      <c r="E389" s="288"/>
      <c r="F389" s="88">
        <f>E389*D389</f>
        <v>0</v>
      </c>
    </row>
    <row r="390" spans="1:6" s="21" customFormat="1" x14ac:dyDescent="0.3">
      <c r="A390" s="85">
        <v>392</v>
      </c>
      <c r="B390" s="86" t="s">
        <v>156</v>
      </c>
      <c r="C390" s="87" t="s">
        <v>14</v>
      </c>
      <c r="D390" s="87">
        <v>0.9</v>
      </c>
      <c r="E390" s="288"/>
      <c r="F390" s="88">
        <f>E390*D390</f>
        <v>0</v>
      </c>
    </row>
    <row r="391" spans="1:6" s="21" customFormat="1" x14ac:dyDescent="0.3">
      <c r="A391" s="85">
        <v>393</v>
      </c>
      <c r="B391" s="86" t="s">
        <v>157</v>
      </c>
      <c r="C391" s="87" t="s">
        <v>14</v>
      </c>
      <c r="D391" s="87">
        <v>0.2</v>
      </c>
      <c r="E391" s="288"/>
      <c r="F391" s="88">
        <f>E391*D391</f>
        <v>0</v>
      </c>
    </row>
    <row r="392" spans="1:6" s="21" customFormat="1" x14ac:dyDescent="0.3">
      <c r="A392" s="85">
        <v>394</v>
      </c>
      <c r="B392" s="86" t="s">
        <v>158</v>
      </c>
      <c r="C392" s="87" t="s">
        <v>75</v>
      </c>
      <c r="D392" s="87">
        <v>1</v>
      </c>
      <c r="E392" s="288"/>
      <c r="F392" s="88">
        <f>E392*D392</f>
        <v>0</v>
      </c>
    </row>
    <row r="393" spans="1:6" s="21" customFormat="1" x14ac:dyDescent="0.3">
      <c r="A393" s="72">
        <v>395</v>
      </c>
      <c r="B393" s="73" t="s">
        <v>114</v>
      </c>
      <c r="C393" s="74" t="s">
        <v>0</v>
      </c>
      <c r="D393" s="74" t="s">
        <v>0</v>
      </c>
      <c r="E393" s="285"/>
      <c r="F393" s="102">
        <f>SUM(F388:F392)</f>
        <v>0</v>
      </c>
    </row>
    <row r="394" spans="1:6" s="21" customFormat="1" x14ac:dyDescent="0.3">
      <c r="A394" s="72">
        <v>396</v>
      </c>
      <c r="B394" s="73" t="s">
        <v>192</v>
      </c>
      <c r="C394" s="74" t="s">
        <v>0</v>
      </c>
      <c r="D394" s="74" t="s">
        <v>0</v>
      </c>
      <c r="E394" s="285"/>
      <c r="F394" s="103" t="s">
        <v>0</v>
      </c>
    </row>
    <row r="395" spans="1:6" s="21" customFormat="1" x14ac:dyDescent="0.3">
      <c r="A395" s="85">
        <v>397</v>
      </c>
      <c r="B395" s="86" t="s">
        <v>193</v>
      </c>
      <c r="C395" s="87" t="s">
        <v>142</v>
      </c>
      <c r="D395" s="87">
        <v>9.4</v>
      </c>
      <c r="E395" s="288"/>
      <c r="F395" s="88">
        <f>E395*D395</f>
        <v>0</v>
      </c>
    </row>
    <row r="396" spans="1:6" s="21" customFormat="1" ht="28" x14ac:dyDescent="0.3">
      <c r="A396" s="85">
        <v>398</v>
      </c>
      <c r="B396" s="86" t="s">
        <v>194</v>
      </c>
      <c r="C396" s="87" t="s">
        <v>37</v>
      </c>
      <c r="D396" s="87">
        <v>2.2400000000000002</v>
      </c>
      <c r="E396" s="288"/>
      <c r="F396" s="88">
        <f>E396*D396</f>
        <v>0</v>
      </c>
    </row>
    <row r="397" spans="1:6" s="21" customFormat="1" x14ac:dyDescent="0.3">
      <c r="A397" s="72">
        <v>399</v>
      </c>
      <c r="B397" s="73" t="s">
        <v>114</v>
      </c>
      <c r="C397" s="74" t="s">
        <v>0</v>
      </c>
      <c r="D397" s="74" t="s">
        <v>0</v>
      </c>
      <c r="E397" s="285"/>
      <c r="F397" s="102">
        <f>SUM(F395:F396)</f>
        <v>0</v>
      </c>
    </row>
    <row r="398" spans="1:6" s="21" customFormat="1" x14ac:dyDescent="0.3">
      <c r="A398" s="72">
        <v>400</v>
      </c>
      <c r="B398" s="73" t="s">
        <v>195</v>
      </c>
      <c r="C398" s="74" t="s">
        <v>0</v>
      </c>
      <c r="D398" s="74" t="s">
        <v>0</v>
      </c>
      <c r="E398" s="285"/>
      <c r="F398" s="102">
        <f>F397+F393+F386+F372+F368+F357</f>
        <v>0</v>
      </c>
    </row>
    <row r="399" spans="1:6" s="21" customFormat="1" x14ac:dyDescent="0.3">
      <c r="A399" s="72">
        <v>401</v>
      </c>
      <c r="B399" s="73" t="s">
        <v>196</v>
      </c>
      <c r="C399" s="74" t="s">
        <v>0</v>
      </c>
      <c r="D399" s="74" t="s">
        <v>0</v>
      </c>
      <c r="E399" s="285"/>
      <c r="F399" s="103" t="s">
        <v>0</v>
      </c>
    </row>
    <row r="400" spans="1:6" s="21" customFormat="1" x14ac:dyDescent="0.3">
      <c r="A400" s="72">
        <v>402</v>
      </c>
      <c r="B400" s="73" t="s">
        <v>197</v>
      </c>
      <c r="C400" s="74" t="s">
        <v>0</v>
      </c>
      <c r="D400" s="74" t="s">
        <v>0</v>
      </c>
      <c r="E400" s="285"/>
      <c r="F400" s="103" t="s">
        <v>0</v>
      </c>
    </row>
    <row r="401" spans="1:6" s="21" customFormat="1" x14ac:dyDescent="0.3">
      <c r="A401" s="85">
        <v>403</v>
      </c>
      <c r="B401" s="86" t="s">
        <v>198</v>
      </c>
      <c r="C401" s="87" t="s">
        <v>199</v>
      </c>
      <c r="D401" s="87">
        <v>0.42</v>
      </c>
      <c r="E401" s="288"/>
      <c r="F401" s="88">
        <f t="shared" ref="F401:F407" si="16">E401*D401</f>
        <v>0</v>
      </c>
    </row>
    <row r="402" spans="1:6" s="21" customFormat="1" x14ac:dyDescent="0.3">
      <c r="A402" s="85">
        <v>404</v>
      </c>
      <c r="B402" s="86" t="s">
        <v>200</v>
      </c>
      <c r="C402" s="87" t="s">
        <v>199</v>
      </c>
      <c r="D402" s="87">
        <v>1</v>
      </c>
      <c r="E402" s="288"/>
      <c r="F402" s="88">
        <f t="shared" si="16"/>
        <v>0</v>
      </c>
    </row>
    <row r="403" spans="1:6" s="21" customFormat="1" x14ac:dyDescent="0.3">
      <c r="A403" s="85">
        <v>405</v>
      </c>
      <c r="B403" s="86" t="s">
        <v>201</v>
      </c>
      <c r="C403" s="87" t="s">
        <v>145</v>
      </c>
      <c r="D403" s="87">
        <v>1</v>
      </c>
      <c r="E403" s="288"/>
      <c r="F403" s="88">
        <f t="shared" si="16"/>
        <v>0</v>
      </c>
    </row>
    <row r="404" spans="1:6" s="21" customFormat="1" x14ac:dyDescent="0.3">
      <c r="A404" s="85">
        <v>406</v>
      </c>
      <c r="B404" s="86" t="s">
        <v>202</v>
      </c>
      <c r="C404" s="87" t="s">
        <v>142</v>
      </c>
      <c r="D404" s="87">
        <v>20.6</v>
      </c>
      <c r="E404" s="288"/>
      <c r="F404" s="88">
        <f t="shared" si="16"/>
        <v>0</v>
      </c>
    </row>
    <row r="405" spans="1:6" s="21" customFormat="1" x14ac:dyDescent="0.3">
      <c r="A405" s="85">
        <v>407</v>
      </c>
      <c r="B405" s="86" t="s">
        <v>203</v>
      </c>
      <c r="C405" s="87" t="s">
        <v>142</v>
      </c>
      <c r="D405" s="87">
        <v>31.8</v>
      </c>
      <c r="E405" s="288"/>
      <c r="F405" s="88">
        <f t="shared" si="16"/>
        <v>0</v>
      </c>
    </row>
    <row r="406" spans="1:6" s="21" customFormat="1" x14ac:dyDescent="0.3">
      <c r="A406" s="85">
        <v>408</v>
      </c>
      <c r="B406" s="86" t="s">
        <v>204</v>
      </c>
      <c r="C406" s="87" t="s">
        <v>142</v>
      </c>
      <c r="D406" s="87">
        <v>20</v>
      </c>
      <c r="E406" s="288"/>
      <c r="F406" s="88">
        <f t="shared" si="16"/>
        <v>0</v>
      </c>
    </row>
    <row r="407" spans="1:6" s="21" customFormat="1" ht="28" x14ac:dyDescent="0.3">
      <c r="A407" s="85">
        <v>409</v>
      </c>
      <c r="B407" s="86" t="s">
        <v>205</v>
      </c>
      <c r="C407" s="87" t="s">
        <v>46</v>
      </c>
      <c r="D407" s="87">
        <v>1</v>
      </c>
      <c r="E407" s="288"/>
      <c r="F407" s="88">
        <f t="shared" si="16"/>
        <v>0</v>
      </c>
    </row>
    <row r="408" spans="1:6" s="21" customFormat="1" x14ac:dyDescent="0.3">
      <c r="A408" s="72">
        <v>410</v>
      </c>
      <c r="B408" s="73" t="s">
        <v>114</v>
      </c>
      <c r="C408" s="74" t="s">
        <v>0</v>
      </c>
      <c r="D408" s="74" t="s">
        <v>0</v>
      </c>
      <c r="E408" s="285"/>
      <c r="F408" s="102">
        <f>SUM(F401:F407)</f>
        <v>0</v>
      </c>
    </row>
    <row r="409" spans="1:6" s="21" customFormat="1" x14ac:dyDescent="0.3">
      <c r="A409" s="72">
        <v>411</v>
      </c>
      <c r="B409" s="73" t="s">
        <v>206</v>
      </c>
      <c r="C409" s="74" t="s">
        <v>0</v>
      </c>
      <c r="D409" s="74" t="s">
        <v>0</v>
      </c>
      <c r="E409" s="285"/>
      <c r="F409" s="102">
        <f>F408</f>
        <v>0</v>
      </c>
    </row>
    <row r="410" spans="1:6" s="21" customFormat="1" x14ac:dyDescent="0.3">
      <c r="A410" s="81">
        <v>412</v>
      </c>
      <c r="B410" s="82" t="s">
        <v>358</v>
      </c>
      <c r="C410" s="83" t="s">
        <v>0</v>
      </c>
      <c r="D410" s="83" t="s">
        <v>0</v>
      </c>
      <c r="E410" s="287"/>
      <c r="F410" s="84">
        <f>+F409+F398</f>
        <v>0</v>
      </c>
    </row>
    <row r="411" spans="1:6" s="21" customFormat="1" ht="15.5" x14ac:dyDescent="0.35">
      <c r="A411" s="104">
        <v>413</v>
      </c>
      <c r="B411" s="105" t="s">
        <v>359</v>
      </c>
      <c r="C411" s="106"/>
      <c r="D411" s="107">
        <v>1</v>
      </c>
      <c r="E411" s="292"/>
      <c r="F411" s="108">
        <f>F410*D411</f>
        <v>0</v>
      </c>
    </row>
    <row r="412" spans="1:6" s="21" customFormat="1" ht="15.5" x14ac:dyDescent="0.35">
      <c r="A412" s="104">
        <v>414</v>
      </c>
      <c r="B412" s="105" t="s">
        <v>119</v>
      </c>
      <c r="C412" s="106"/>
      <c r="D412" s="107"/>
      <c r="E412" s="292"/>
      <c r="F412" s="108">
        <f>F411*18/100</f>
        <v>0</v>
      </c>
    </row>
    <row r="413" spans="1:6" s="21" customFormat="1" ht="15.5" x14ac:dyDescent="0.35">
      <c r="A413" s="104">
        <v>415</v>
      </c>
      <c r="B413" s="105" t="s">
        <v>360</v>
      </c>
      <c r="C413" s="106"/>
      <c r="D413" s="107"/>
      <c r="E413" s="292"/>
      <c r="F413" s="108">
        <f>F411+F412</f>
        <v>0</v>
      </c>
    </row>
    <row r="414" spans="1:6" s="21" customFormat="1" ht="23.4" customHeight="1" x14ac:dyDescent="0.3">
      <c r="A414" s="16">
        <v>416</v>
      </c>
      <c r="B414" s="17" t="s">
        <v>208</v>
      </c>
      <c r="C414" s="69"/>
      <c r="D414" s="70"/>
      <c r="E414" s="284"/>
      <c r="F414" s="71"/>
    </row>
    <row r="415" spans="1:6" s="21" customFormat="1" ht="28" x14ac:dyDescent="0.3">
      <c r="A415" s="76">
        <v>418</v>
      </c>
      <c r="B415" s="109" t="s">
        <v>209</v>
      </c>
      <c r="C415" s="110" t="s">
        <v>122</v>
      </c>
      <c r="D415" s="111">
        <v>5</v>
      </c>
      <c r="E415" s="2"/>
      <c r="F415" s="112">
        <f>D415*E415</f>
        <v>0</v>
      </c>
    </row>
    <row r="416" spans="1:6" s="21" customFormat="1" ht="42" x14ac:dyDescent="0.3">
      <c r="A416" s="113">
        <v>419</v>
      </c>
      <c r="B416" s="114" t="s">
        <v>210</v>
      </c>
      <c r="C416" s="115" t="s">
        <v>122</v>
      </c>
      <c r="D416" s="116">
        <v>3</v>
      </c>
      <c r="E416" s="3"/>
      <c r="F416" s="151">
        <f>D416*E416</f>
        <v>0</v>
      </c>
    </row>
    <row r="417" spans="1:6" s="21" customFormat="1" x14ac:dyDescent="0.3">
      <c r="A417" s="152">
        <v>420</v>
      </c>
      <c r="B417" s="153" t="s">
        <v>124</v>
      </c>
      <c r="C417" s="154" t="s">
        <v>0</v>
      </c>
      <c r="D417" s="154"/>
      <c r="E417" s="301"/>
      <c r="F417" s="155">
        <f>SUM(F415:F416)</f>
        <v>0</v>
      </c>
    </row>
    <row r="418" spans="1:6" s="21" customFormat="1" x14ac:dyDescent="0.3">
      <c r="A418" s="72">
        <v>421</v>
      </c>
      <c r="B418" s="73" t="s">
        <v>361</v>
      </c>
      <c r="C418" s="74"/>
      <c r="D418" s="74"/>
      <c r="E418" s="285"/>
      <c r="F418" s="75"/>
    </row>
    <row r="419" spans="1:6" s="21" customFormat="1" ht="15.5" x14ac:dyDescent="0.3">
      <c r="A419" s="76">
        <v>422</v>
      </c>
      <c r="B419" s="109" t="s">
        <v>211</v>
      </c>
      <c r="C419" s="156" t="s">
        <v>212</v>
      </c>
      <c r="D419" s="157">
        <v>1</v>
      </c>
      <c r="E419" s="4"/>
      <c r="F419" s="151">
        <f t="shared" ref="F419:F450" si="17">D419*E419</f>
        <v>0</v>
      </c>
    </row>
    <row r="420" spans="1:6" s="21" customFormat="1" ht="15.5" x14ac:dyDescent="0.3">
      <c r="A420" s="76">
        <v>423</v>
      </c>
      <c r="B420" s="109" t="s">
        <v>213</v>
      </c>
      <c r="C420" s="156" t="s">
        <v>14</v>
      </c>
      <c r="D420" s="157">
        <f>12.8*(13-5.4)*0.8</f>
        <v>77.824000000000012</v>
      </c>
      <c r="E420" s="4"/>
      <c r="F420" s="151">
        <f t="shared" si="17"/>
        <v>0</v>
      </c>
    </row>
    <row r="421" spans="1:6" s="21" customFormat="1" ht="28" x14ac:dyDescent="0.3">
      <c r="A421" s="76">
        <v>424</v>
      </c>
      <c r="B421" s="109" t="s">
        <v>214</v>
      </c>
      <c r="C421" s="156" t="s">
        <v>14</v>
      </c>
      <c r="D421" s="157">
        <f>((13-5.4)*5.2)*3.9</f>
        <v>154.12799999999999</v>
      </c>
      <c r="E421" s="4"/>
      <c r="F421" s="151">
        <f t="shared" si="17"/>
        <v>0</v>
      </c>
    </row>
    <row r="422" spans="1:6" s="21" customFormat="1" ht="15.5" x14ac:dyDescent="0.3">
      <c r="A422" s="76">
        <v>425</v>
      </c>
      <c r="B422" s="109" t="s">
        <v>215</v>
      </c>
      <c r="C422" s="156" t="s">
        <v>14</v>
      </c>
      <c r="D422" s="157">
        <f>((12-5.4)+4.2)*2*0.5*3.9</f>
        <v>42.120000000000005</v>
      </c>
      <c r="E422" s="4"/>
      <c r="F422" s="151">
        <f t="shared" si="17"/>
        <v>0</v>
      </c>
    </row>
    <row r="423" spans="1:6" s="21" customFormat="1" ht="15.5" x14ac:dyDescent="0.3">
      <c r="A423" s="76">
        <v>426</v>
      </c>
      <c r="B423" s="109" t="s">
        <v>216</v>
      </c>
      <c r="C423" s="156" t="s">
        <v>14</v>
      </c>
      <c r="D423" s="157">
        <f>D420+D421-D422</f>
        <v>189.83199999999999</v>
      </c>
      <c r="E423" s="4"/>
      <c r="F423" s="151">
        <f t="shared" si="17"/>
        <v>0</v>
      </c>
    </row>
    <row r="424" spans="1:6" s="21" customFormat="1" ht="15.5" x14ac:dyDescent="0.3">
      <c r="A424" s="76">
        <v>427</v>
      </c>
      <c r="B424" s="109" t="s">
        <v>217</v>
      </c>
      <c r="C424" s="156" t="s">
        <v>14</v>
      </c>
      <c r="D424" s="157">
        <f>(3.6+(13.2-5.4))*2*0.05*0.6</f>
        <v>0.68399999999999994</v>
      </c>
      <c r="E424" s="4"/>
      <c r="F424" s="151">
        <f t="shared" si="17"/>
        <v>0</v>
      </c>
    </row>
    <row r="425" spans="1:6" s="21" customFormat="1" ht="28" x14ac:dyDescent="0.3">
      <c r="A425" s="76">
        <v>428</v>
      </c>
      <c r="B425" s="109" t="s">
        <v>218</v>
      </c>
      <c r="C425" s="156" t="s">
        <v>14</v>
      </c>
      <c r="D425" s="157">
        <f>((12.4-5.4)+3.8)*2*3.65*0.4</f>
        <v>31.536000000000001</v>
      </c>
      <c r="E425" s="4"/>
      <c r="F425" s="151">
        <f t="shared" si="17"/>
        <v>0</v>
      </c>
    </row>
    <row r="426" spans="1:6" s="21" customFormat="1" ht="15.5" x14ac:dyDescent="0.3">
      <c r="A426" s="76">
        <v>429</v>
      </c>
      <c r="B426" s="109" t="s">
        <v>219</v>
      </c>
      <c r="C426" s="156" t="s">
        <v>14</v>
      </c>
      <c r="D426" s="157">
        <f>D424/0.5*0.4</f>
        <v>0.54720000000000002</v>
      </c>
      <c r="E426" s="4"/>
      <c r="F426" s="151">
        <f t="shared" si="17"/>
        <v>0</v>
      </c>
    </row>
    <row r="427" spans="1:6" s="21" customFormat="1" ht="15.5" x14ac:dyDescent="0.3">
      <c r="A427" s="76">
        <v>430</v>
      </c>
      <c r="B427" s="109" t="s">
        <v>220</v>
      </c>
      <c r="C427" s="156" t="s">
        <v>14</v>
      </c>
      <c r="D427" s="157">
        <f>((12-5.4)+3.8)*2*0.2*0.25+3.8*3*0.2*0.25</f>
        <v>1.6099999999999999</v>
      </c>
      <c r="E427" s="4"/>
      <c r="F427" s="151">
        <f t="shared" si="17"/>
        <v>0</v>
      </c>
    </row>
    <row r="428" spans="1:6" s="21" customFormat="1" ht="15.5" x14ac:dyDescent="0.3">
      <c r="A428" s="76">
        <v>431</v>
      </c>
      <c r="B428" s="109" t="s">
        <v>221</v>
      </c>
      <c r="C428" s="156" t="s">
        <v>37</v>
      </c>
      <c r="D428" s="157">
        <f>((11.6-5.4)+3.8)*2*3.85</f>
        <v>77</v>
      </c>
      <c r="E428" s="4"/>
      <c r="F428" s="151">
        <f t="shared" si="17"/>
        <v>0</v>
      </c>
    </row>
    <row r="429" spans="1:6" s="21" customFormat="1" ht="15.5" x14ac:dyDescent="0.3">
      <c r="A429" s="76">
        <v>432</v>
      </c>
      <c r="B429" s="109" t="s">
        <v>222</v>
      </c>
      <c r="C429" s="156" t="s">
        <v>14</v>
      </c>
      <c r="D429" s="157">
        <f>((11.6-5.4)*3.8)*0.3</f>
        <v>7.0679999999999987</v>
      </c>
      <c r="E429" s="4"/>
      <c r="F429" s="151">
        <f t="shared" si="17"/>
        <v>0</v>
      </c>
    </row>
    <row r="430" spans="1:6" s="21" customFormat="1" ht="15.5" x14ac:dyDescent="0.3">
      <c r="A430" s="76">
        <v>433</v>
      </c>
      <c r="B430" s="109" t="s">
        <v>223</v>
      </c>
      <c r="C430" s="156" t="s">
        <v>122</v>
      </c>
      <c r="D430" s="157">
        <v>1</v>
      </c>
      <c r="E430" s="4"/>
      <c r="F430" s="151">
        <f t="shared" si="17"/>
        <v>0</v>
      </c>
    </row>
    <row r="431" spans="1:6" s="21" customFormat="1" ht="15.5" x14ac:dyDescent="0.3">
      <c r="A431" s="76">
        <v>434</v>
      </c>
      <c r="B431" s="109" t="s">
        <v>224</v>
      </c>
      <c r="C431" s="156" t="s">
        <v>14</v>
      </c>
      <c r="D431" s="157">
        <f>((11-5.4)*4.2)*0.15</f>
        <v>3.528</v>
      </c>
      <c r="E431" s="4"/>
      <c r="F431" s="151">
        <f t="shared" si="17"/>
        <v>0</v>
      </c>
    </row>
    <row r="432" spans="1:6" s="21" customFormat="1" ht="15.5" x14ac:dyDescent="0.3">
      <c r="A432" s="76">
        <v>435</v>
      </c>
      <c r="B432" s="109" t="s">
        <v>225</v>
      </c>
      <c r="C432" s="156" t="s">
        <v>37</v>
      </c>
      <c r="D432" s="157">
        <f>4.2*1*0.15</f>
        <v>0.63</v>
      </c>
      <c r="E432" s="4"/>
      <c r="F432" s="151">
        <f t="shared" si="17"/>
        <v>0</v>
      </c>
    </row>
    <row r="433" spans="1:6" s="21" customFormat="1" ht="28" x14ac:dyDescent="0.3">
      <c r="A433" s="76">
        <v>436</v>
      </c>
      <c r="B433" s="109" t="s">
        <v>226</v>
      </c>
      <c r="C433" s="156" t="s">
        <v>14</v>
      </c>
      <c r="D433" s="157">
        <f>((12.4-5.4)*2+7.08*2+2.4+2.28+1.5*2)*0.6*0.6</f>
        <v>12.902399999999998</v>
      </c>
      <c r="E433" s="4"/>
      <c r="F433" s="151">
        <f t="shared" si="17"/>
        <v>0</v>
      </c>
    </row>
    <row r="434" spans="1:6" s="21" customFormat="1" ht="15.5" x14ac:dyDescent="0.3">
      <c r="A434" s="76">
        <v>437</v>
      </c>
      <c r="B434" s="109" t="s">
        <v>227</v>
      </c>
      <c r="C434" s="156" t="s">
        <v>14</v>
      </c>
      <c r="D434" s="157">
        <f>D433/0.6/0.6*0.05*0.4</f>
        <v>0.71679999999999999</v>
      </c>
      <c r="E434" s="4"/>
      <c r="F434" s="151">
        <f t="shared" si="17"/>
        <v>0</v>
      </c>
    </row>
    <row r="435" spans="1:6" s="21" customFormat="1" ht="15.5" x14ac:dyDescent="0.3">
      <c r="A435" s="76">
        <v>438</v>
      </c>
      <c r="B435" s="109" t="s">
        <v>228</v>
      </c>
      <c r="C435" s="156" t="s">
        <v>14</v>
      </c>
      <c r="D435" s="157">
        <f>D433/0.6/0.7*0.4*0.6</f>
        <v>7.3727999999999998</v>
      </c>
      <c r="E435" s="4"/>
      <c r="F435" s="151">
        <f t="shared" si="17"/>
        <v>0</v>
      </c>
    </row>
    <row r="436" spans="1:6" s="21" customFormat="1" ht="15.5" x14ac:dyDescent="0.3">
      <c r="A436" s="76">
        <v>439</v>
      </c>
      <c r="B436" s="109" t="s">
        <v>219</v>
      </c>
      <c r="C436" s="156" t="s">
        <v>14</v>
      </c>
      <c r="D436" s="157">
        <f>D433/0.6/0.6*0.4*0.05</f>
        <v>0.71679999999999999</v>
      </c>
      <c r="E436" s="4"/>
      <c r="F436" s="151">
        <f t="shared" si="17"/>
        <v>0</v>
      </c>
    </row>
    <row r="437" spans="1:6" s="21" customFormat="1" ht="15.5" x14ac:dyDescent="0.3">
      <c r="A437" s="76">
        <v>440</v>
      </c>
      <c r="B437" s="109" t="s">
        <v>229</v>
      </c>
      <c r="C437" s="156" t="s">
        <v>230</v>
      </c>
      <c r="D437" s="157">
        <f>D433/0.6/0.6+((11-5.4)*3+3.6*4)</f>
        <v>67.039999999999992</v>
      </c>
      <c r="E437" s="4"/>
      <c r="F437" s="151">
        <f t="shared" si="17"/>
        <v>0</v>
      </c>
    </row>
    <row r="438" spans="1:6" s="21" customFormat="1" ht="15.5" x14ac:dyDescent="0.3">
      <c r="A438" s="76">
        <v>441</v>
      </c>
      <c r="B438" s="109" t="s">
        <v>231</v>
      </c>
      <c r="C438" s="156" t="s">
        <v>14</v>
      </c>
      <c r="D438" s="157">
        <f>0.7*0.7*4*0.3+0.2*0.2*4*6.5</f>
        <v>1.6280000000000001</v>
      </c>
      <c r="E438" s="4"/>
      <c r="F438" s="151">
        <f t="shared" si="17"/>
        <v>0</v>
      </c>
    </row>
    <row r="439" spans="1:6" s="21" customFormat="1" ht="15.5" x14ac:dyDescent="0.3">
      <c r="A439" s="76">
        <v>442</v>
      </c>
      <c r="B439" s="109" t="s">
        <v>232</v>
      </c>
      <c r="C439" s="156" t="s">
        <v>14</v>
      </c>
      <c r="D439" s="157">
        <f>((11-5.4)+3.8)*2*0.2*0.2</f>
        <v>0.752</v>
      </c>
      <c r="E439" s="4"/>
      <c r="F439" s="151">
        <f t="shared" si="17"/>
        <v>0</v>
      </c>
    </row>
    <row r="440" spans="1:6" s="21" customFormat="1" ht="15.5" x14ac:dyDescent="0.3">
      <c r="A440" s="76">
        <v>443</v>
      </c>
      <c r="B440" s="109" t="s">
        <v>233</v>
      </c>
      <c r="C440" s="156" t="s">
        <v>14</v>
      </c>
      <c r="D440" s="157">
        <f>((D437*2.1+D437*0.5)-((9*2.1*0.9)+(0.8*1.2)))*0.2-0.5</f>
        <v>30.766799999999996</v>
      </c>
      <c r="E440" s="4"/>
      <c r="F440" s="151">
        <f t="shared" si="17"/>
        <v>0</v>
      </c>
    </row>
    <row r="441" spans="1:6" s="21" customFormat="1" ht="15.5" x14ac:dyDescent="0.3">
      <c r="A441" s="76">
        <v>444</v>
      </c>
      <c r="B441" s="109" t="s">
        <v>234</v>
      </c>
      <c r="C441" s="156" t="s">
        <v>37</v>
      </c>
      <c r="D441" s="157">
        <f>0.9*0.2*7+0.8*0.2</f>
        <v>1.4200000000000004</v>
      </c>
      <c r="E441" s="4"/>
      <c r="F441" s="151">
        <f t="shared" si="17"/>
        <v>0</v>
      </c>
    </row>
    <row r="442" spans="1:6" s="21" customFormat="1" ht="15.5" x14ac:dyDescent="0.3">
      <c r="A442" s="76">
        <v>445</v>
      </c>
      <c r="B442" s="109" t="s">
        <v>235</v>
      </c>
      <c r="C442" s="156" t="s">
        <v>236</v>
      </c>
      <c r="D442" s="157">
        <f>(5*1+4*4+7)*4.8+(5*(11.6-5.4))+(2.88+3.3)*1</f>
        <v>171.58</v>
      </c>
      <c r="E442" s="4"/>
      <c r="F442" s="151">
        <f t="shared" si="17"/>
        <v>0</v>
      </c>
    </row>
    <row r="443" spans="1:6" s="21" customFormat="1" ht="15.5" x14ac:dyDescent="0.3">
      <c r="A443" s="76">
        <v>446</v>
      </c>
      <c r="B443" s="109" t="s">
        <v>237</v>
      </c>
      <c r="C443" s="156" t="s">
        <v>37</v>
      </c>
      <c r="D443" s="157">
        <f>5.2*(12-5.4)+3.08*3.1</f>
        <v>43.868000000000002</v>
      </c>
      <c r="E443" s="4"/>
      <c r="F443" s="151">
        <f t="shared" si="17"/>
        <v>0</v>
      </c>
    </row>
    <row r="444" spans="1:6" s="21" customFormat="1" ht="15.5" x14ac:dyDescent="0.3">
      <c r="A444" s="76">
        <v>447</v>
      </c>
      <c r="B444" s="109" t="s">
        <v>238</v>
      </c>
      <c r="C444" s="156" t="s">
        <v>230</v>
      </c>
      <c r="D444" s="157">
        <f>3.08+(12-5.4)</f>
        <v>9.68</v>
      </c>
      <c r="E444" s="4"/>
      <c r="F444" s="151">
        <f t="shared" si="17"/>
        <v>0</v>
      </c>
    </row>
    <row r="445" spans="1:6" s="21" customFormat="1" ht="15.5" x14ac:dyDescent="0.3">
      <c r="A445" s="76">
        <v>448</v>
      </c>
      <c r="B445" s="109" t="s">
        <v>239</v>
      </c>
      <c r="C445" s="156" t="s">
        <v>230</v>
      </c>
      <c r="D445" s="157">
        <f>(3.5*2+3.08)+(11.6-5.4+4.8*2)</f>
        <v>25.88</v>
      </c>
      <c r="E445" s="4"/>
      <c r="F445" s="151">
        <f t="shared" si="17"/>
        <v>0</v>
      </c>
    </row>
    <row r="446" spans="1:6" s="21" customFormat="1" ht="15.5" x14ac:dyDescent="0.3">
      <c r="A446" s="76">
        <v>449</v>
      </c>
      <c r="B446" s="109" t="s">
        <v>240</v>
      </c>
      <c r="C446" s="156" t="s">
        <v>230</v>
      </c>
      <c r="D446" s="157">
        <v>6</v>
      </c>
      <c r="E446" s="4"/>
      <c r="F446" s="151">
        <f t="shared" si="17"/>
        <v>0</v>
      </c>
    </row>
    <row r="447" spans="1:6" s="21" customFormat="1" ht="15.5" x14ac:dyDescent="0.3">
      <c r="A447" s="76">
        <v>450</v>
      </c>
      <c r="B447" s="109" t="s">
        <v>241</v>
      </c>
      <c r="C447" s="156" t="s">
        <v>37</v>
      </c>
      <c r="D447" s="157">
        <f>D433/0.6/0.6*0.4</f>
        <v>14.335999999999999</v>
      </c>
      <c r="E447" s="4"/>
      <c r="F447" s="151">
        <f t="shared" si="17"/>
        <v>0</v>
      </c>
    </row>
    <row r="448" spans="1:6" s="21" customFormat="1" ht="15.5" x14ac:dyDescent="0.3">
      <c r="A448" s="76">
        <v>451</v>
      </c>
      <c r="B448" s="109" t="s">
        <v>242</v>
      </c>
      <c r="C448" s="156" t="s">
        <v>37</v>
      </c>
      <c r="D448" s="157">
        <f>D439/0.2/0.2*2.8+((3.8*29)+(10.6-5.4))*2.8*2-0.9*2.1*9-1.2*0.8+D439/0.2+(D433/0.6/0.7-4.1)*0.3</f>
        <v>692.65599999999984</v>
      </c>
      <c r="E448" s="4"/>
      <c r="F448" s="151">
        <f t="shared" si="17"/>
        <v>0</v>
      </c>
    </row>
    <row r="449" spans="1:6" s="21" customFormat="1" ht="15.5" x14ac:dyDescent="0.3">
      <c r="A449" s="76">
        <v>452</v>
      </c>
      <c r="B449" s="109" t="s">
        <v>243</v>
      </c>
      <c r="C449" s="156" t="s">
        <v>37</v>
      </c>
      <c r="D449" s="157">
        <f>D440/9.2</f>
        <v>3.3442173913043476</v>
      </c>
      <c r="E449" s="4"/>
      <c r="F449" s="151">
        <f t="shared" si="17"/>
        <v>0</v>
      </c>
    </row>
    <row r="450" spans="1:6" s="21" customFormat="1" ht="15.5" x14ac:dyDescent="0.3">
      <c r="A450" s="76">
        <v>453</v>
      </c>
      <c r="B450" s="109" t="s">
        <v>244</v>
      </c>
      <c r="C450" s="156" t="s">
        <v>212</v>
      </c>
      <c r="D450" s="157">
        <v>1</v>
      </c>
      <c r="E450" s="4"/>
      <c r="F450" s="151">
        <f t="shared" si="17"/>
        <v>0</v>
      </c>
    </row>
    <row r="451" spans="1:6" s="21" customFormat="1" ht="15.5" x14ac:dyDescent="0.3">
      <c r="A451" s="76">
        <v>454</v>
      </c>
      <c r="B451" s="109" t="s">
        <v>245</v>
      </c>
      <c r="C451" s="156" t="s">
        <v>212</v>
      </c>
      <c r="D451" s="157">
        <v>1</v>
      </c>
      <c r="E451" s="4"/>
      <c r="F451" s="151">
        <f t="shared" ref="F451:F474" si="18">D451*E451</f>
        <v>0</v>
      </c>
    </row>
    <row r="452" spans="1:6" s="21" customFormat="1" ht="15.5" x14ac:dyDescent="0.3">
      <c r="A452" s="76">
        <v>455</v>
      </c>
      <c r="B452" s="109" t="s">
        <v>246</v>
      </c>
      <c r="C452" s="156" t="s">
        <v>122</v>
      </c>
      <c r="D452" s="157">
        <v>12</v>
      </c>
      <c r="E452" s="4"/>
      <c r="F452" s="151">
        <f t="shared" si="18"/>
        <v>0</v>
      </c>
    </row>
    <row r="453" spans="1:6" s="21" customFormat="1" ht="15.5" x14ac:dyDescent="0.3">
      <c r="A453" s="76">
        <v>456</v>
      </c>
      <c r="B453" s="109" t="s">
        <v>247</v>
      </c>
      <c r="C453" s="156" t="s">
        <v>236</v>
      </c>
      <c r="D453" s="157">
        <f>D437*2</f>
        <v>134.07999999999998</v>
      </c>
      <c r="E453" s="4"/>
      <c r="F453" s="151">
        <f t="shared" si="18"/>
        <v>0</v>
      </c>
    </row>
    <row r="454" spans="1:6" s="21" customFormat="1" ht="15.5" x14ac:dyDescent="0.3">
      <c r="A454" s="76">
        <v>457</v>
      </c>
      <c r="B454" s="109" t="s">
        <v>248</v>
      </c>
      <c r="C454" s="156" t="s">
        <v>14</v>
      </c>
      <c r="D454" s="157">
        <f>((13-5.4)*11.88)*0.05</f>
        <v>4.5144000000000002</v>
      </c>
      <c r="E454" s="4"/>
      <c r="F454" s="151">
        <f t="shared" si="18"/>
        <v>0</v>
      </c>
    </row>
    <row r="455" spans="1:6" s="21" customFormat="1" ht="15.5" x14ac:dyDescent="0.3">
      <c r="A455" s="76">
        <v>458</v>
      </c>
      <c r="B455" s="109" t="s">
        <v>249</v>
      </c>
      <c r="C455" s="156" t="s">
        <v>37</v>
      </c>
      <c r="D455" s="157">
        <f>((9.4-5.4)*3.6)</f>
        <v>14.4</v>
      </c>
      <c r="E455" s="4"/>
      <c r="F455" s="151">
        <f t="shared" si="18"/>
        <v>0</v>
      </c>
    </row>
    <row r="456" spans="1:6" s="21" customFormat="1" ht="15.5" x14ac:dyDescent="0.3">
      <c r="A456" s="76">
        <v>459</v>
      </c>
      <c r="B456" s="109" t="s">
        <v>250</v>
      </c>
      <c r="C456" s="156" t="s">
        <v>37</v>
      </c>
      <c r="D456" s="157">
        <f>D454/0.05-D455</f>
        <v>75.887999999999991</v>
      </c>
      <c r="E456" s="4"/>
      <c r="F456" s="151">
        <f t="shared" si="18"/>
        <v>0</v>
      </c>
    </row>
    <row r="457" spans="1:6" s="21" customFormat="1" ht="28" x14ac:dyDescent="0.3">
      <c r="A457" s="76">
        <v>460</v>
      </c>
      <c r="B457" s="109" t="s">
        <v>251</v>
      </c>
      <c r="C457" s="156" t="s">
        <v>122</v>
      </c>
      <c r="D457" s="157">
        <v>6</v>
      </c>
      <c r="E457" s="4"/>
      <c r="F457" s="151">
        <f t="shared" si="18"/>
        <v>0</v>
      </c>
    </row>
    <row r="458" spans="1:6" s="21" customFormat="1" ht="15.5" x14ac:dyDescent="0.3">
      <c r="A458" s="76">
        <v>461</v>
      </c>
      <c r="B458" s="109" t="s">
        <v>252</v>
      </c>
      <c r="C458" s="156" t="s">
        <v>122</v>
      </c>
      <c r="D458" s="157">
        <v>2</v>
      </c>
      <c r="E458" s="4"/>
      <c r="F458" s="151">
        <f t="shared" si="18"/>
        <v>0</v>
      </c>
    </row>
    <row r="459" spans="1:6" s="21" customFormat="1" ht="15.5" x14ac:dyDescent="0.3">
      <c r="A459" s="76">
        <v>462</v>
      </c>
      <c r="B459" s="109" t="s">
        <v>253</v>
      </c>
      <c r="C459" s="156" t="s">
        <v>37</v>
      </c>
      <c r="D459" s="157">
        <f>6.29*2</f>
        <v>12.58</v>
      </c>
      <c r="E459" s="4"/>
      <c r="F459" s="151">
        <f t="shared" si="18"/>
        <v>0</v>
      </c>
    </row>
    <row r="460" spans="1:6" s="21" customFormat="1" ht="15.5" x14ac:dyDescent="0.3">
      <c r="A460" s="76">
        <v>463</v>
      </c>
      <c r="B460" s="109" t="s">
        <v>254</v>
      </c>
      <c r="C460" s="156" t="s">
        <v>37</v>
      </c>
      <c r="D460" s="157">
        <f>D442*0.2+D444*0.45+D445*0.15</f>
        <v>42.554000000000002</v>
      </c>
      <c r="E460" s="4"/>
      <c r="F460" s="151">
        <f t="shared" si="18"/>
        <v>0</v>
      </c>
    </row>
    <row r="461" spans="1:6" s="21" customFormat="1" ht="15.5" x14ac:dyDescent="0.3">
      <c r="A461" s="76">
        <v>464</v>
      </c>
      <c r="B461" s="109" t="s">
        <v>255</v>
      </c>
      <c r="C461" s="156" t="s">
        <v>37</v>
      </c>
      <c r="D461" s="157">
        <f>D448</f>
        <v>692.65599999999984</v>
      </c>
      <c r="E461" s="4"/>
      <c r="F461" s="151">
        <f t="shared" si="18"/>
        <v>0</v>
      </c>
    </row>
    <row r="462" spans="1:6" s="21" customFormat="1" ht="28" x14ac:dyDescent="0.3">
      <c r="A462" s="76">
        <v>465</v>
      </c>
      <c r="B462" s="109" t="s">
        <v>256</v>
      </c>
      <c r="C462" s="156" t="s">
        <v>122</v>
      </c>
      <c r="D462" s="157">
        <v>9</v>
      </c>
      <c r="E462" s="4"/>
      <c r="F462" s="151">
        <f t="shared" si="18"/>
        <v>0</v>
      </c>
    </row>
    <row r="463" spans="1:6" s="21" customFormat="1" ht="28" x14ac:dyDescent="0.3">
      <c r="A463" s="76">
        <v>466</v>
      </c>
      <c r="B463" s="109" t="s">
        <v>257</v>
      </c>
      <c r="C463" s="156" t="s">
        <v>122</v>
      </c>
      <c r="D463" s="157">
        <v>1</v>
      </c>
      <c r="E463" s="4"/>
      <c r="F463" s="151">
        <f t="shared" si="18"/>
        <v>0</v>
      </c>
    </row>
    <row r="464" spans="1:6" s="21" customFormat="1" ht="15.5" x14ac:dyDescent="0.3">
      <c r="A464" s="76">
        <v>467</v>
      </c>
      <c r="B464" s="109" t="s">
        <v>258</v>
      </c>
      <c r="C464" s="156" t="s">
        <v>14</v>
      </c>
      <c r="D464" s="157">
        <f>6.5*0.15*0.5</f>
        <v>0.48749999999999999</v>
      </c>
      <c r="E464" s="4"/>
      <c r="F464" s="151">
        <f t="shared" si="18"/>
        <v>0</v>
      </c>
    </row>
    <row r="465" spans="1:6" s="21" customFormat="1" ht="15.5" x14ac:dyDescent="0.3">
      <c r="A465" s="76">
        <v>468</v>
      </c>
      <c r="B465" s="109" t="s">
        <v>259</v>
      </c>
      <c r="C465" s="156" t="s">
        <v>230</v>
      </c>
      <c r="D465" s="157">
        <f>6.5</f>
        <v>6.5</v>
      </c>
      <c r="E465" s="4"/>
      <c r="F465" s="151">
        <f t="shared" si="18"/>
        <v>0</v>
      </c>
    </row>
    <row r="466" spans="1:6" s="21" customFormat="1" ht="28" x14ac:dyDescent="0.3">
      <c r="A466" s="76">
        <v>469</v>
      </c>
      <c r="B466" s="109" t="s">
        <v>260</v>
      </c>
      <c r="C466" s="156" t="s">
        <v>230</v>
      </c>
      <c r="D466" s="157">
        <f>48/8</f>
        <v>6</v>
      </c>
      <c r="E466" s="4"/>
      <c r="F466" s="151">
        <f t="shared" si="18"/>
        <v>0</v>
      </c>
    </row>
    <row r="467" spans="1:6" s="21" customFormat="1" ht="15.5" x14ac:dyDescent="0.3">
      <c r="A467" s="76">
        <v>470</v>
      </c>
      <c r="B467" s="109" t="s">
        <v>261</v>
      </c>
      <c r="C467" s="156" t="s">
        <v>262</v>
      </c>
      <c r="D467" s="157">
        <v>10</v>
      </c>
      <c r="E467" s="4"/>
      <c r="F467" s="151">
        <f t="shared" si="18"/>
        <v>0</v>
      </c>
    </row>
    <row r="468" spans="1:6" s="21" customFormat="1" ht="15.5" x14ac:dyDescent="0.3">
      <c r="A468" s="76">
        <v>471</v>
      </c>
      <c r="B468" s="109" t="s">
        <v>263</v>
      </c>
      <c r="C468" s="156" t="s">
        <v>122</v>
      </c>
      <c r="D468" s="157">
        <v>2</v>
      </c>
      <c r="E468" s="4"/>
      <c r="F468" s="151">
        <f t="shared" si="18"/>
        <v>0</v>
      </c>
    </row>
    <row r="469" spans="1:6" s="21" customFormat="1" ht="15.5" x14ac:dyDescent="0.3">
      <c r="A469" s="76">
        <v>472</v>
      </c>
      <c r="B469" s="109" t="s">
        <v>264</v>
      </c>
      <c r="C469" s="156" t="s">
        <v>14</v>
      </c>
      <c r="D469" s="157">
        <f>1.1*1.1*0.01*2</f>
        <v>2.4200000000000003E-2</v>
      </c>
      <c r="E469" s="4"/>
      <c r="F469" s="151">
        <f t="shared" si="18"/>
        <v>0</v>
      </c>
    </row>
    <row r="470" spans="1:6" s="21" customFormat="1" ht="15.5" x14ac:dyDescent="0.3">
      <c r="A470" s="76">
        <v>473</v>
      </c>
      <c r="B470" s="109" t="s">
        <v>265</v>
      </c>
      <c r="C470" s="156" t="s">
        <v>122</v>
      </c>
      <c r="D470" s="157">
        <v>1</v>
      </c>
      <c r="E470" s="4"/>
      <c r="F470" s="151">
        <f t="shared" si="18"/>
        <v>0</v>
      </c>
    </row>
    <row r="471" spans="1:6" s="21" customFormat="1" ht="28" x14ac:dyDescent="0.3">
      <c r="A471" s="76">
        <v>474</v>
      </c>
      <c r="B471" s="109" t="s">
        <v>266</v>
      </c>
      <c r="C471" s="156" t="s">
        <v>37</v>
      </c>
      <c r="D471" s="157">
        <f>0.9*0.9</f>
        <v>0.81</v>
      </c>
      <c r="E471" s="4"/>
      <c r="F471" s="151">
        <f t="shared" si="18"/>
        <v>0</v>
      </c>
    </row>
    <row r="472" spans="1:6" s="21" customFormat="1" ht="15.5" x14ac:dyDescent="0.3">
      <c r="A472" s="76">
        <v>475</v>
      </c>
      <c r="B472" s="109" t="s">
        <v>267</v>
      </c>
      <c r="C472" s="156" t="s">
        <v>37</v>
      </c>
      <c r="D472" s="157">
        <f>0.9*3*2+(1.1+1.1)*2*2</f>
        <v>14.200000000000001</v>
      </c>
      <c r="E472" s="4"/>
      <c r="F472" s="151">
        <f t="shared" si="18"/>
        <v>0</v>
      </c>
    </row>
    <row r="473" spans="1:6" s="21" customFormat="1" ht="15.5" x14ac:dyDescent="0.3">
      <c r="A473" s="76">
        <v>476</v>
      </c>
      <c r="B473" s="109" t="s">
        <v>268</v>
      </c>
      <c r="C473" s="156" t="s">
        <v>14</v>
      </c>
      <c r="D473" s="157">
        <f>(12.88*2+2*(12-5.4)*2/2)*0.45</f>
        <v>17.532</v>
      </c>
      <c r="E473" s="4"/>
      <c r="F473" s="151">
        <f t="shared" si="18"/>
        <v>0</v>
      </c>
    </row>
    <row r="474" spans="1:6" s="21" customFormat="1" ht="42" x14ac:dyDescent="0.3">
      <c r="A474" s="76">
        <v>477</v>
      </c>
      <c r="B474" s="109" t="s">
        <v>269</v>
      </c>
      <c r="C474" s="156" t="s">
        <v>270</v>
      </c>
      <c r="D474" s="157">
        <v>2</v>
      </c>
      <c r="E474" s="4"/>
      <c r="F474" s="151">
        <f t="shared" si="18"/>
        <v>0</v>
      </c>
    </row>
    <row r="475" spans="1:6" s="21" customFormat="1" x14ac:dyDescent="0.3">
      <c r="A475" s="72">
        <v>478</v>
      </c>
      <c r="B475" s="73" t="s">
        <v>362</v>
      </c>
      <c r="C475" s="117" t="s">
        <v>0</v>
      </c>
      <c r="D475" s="118"/>
      <c r="E475" s="293"/>
      <c r="F475" s="102">
        <f>SUM(F419:F474)</f>
        <v>0</v>
      </c>
    </row>
    <row r="476" spans="1:6" s="21" customFormat="1" ht="15.5" x14ac:dyDescent="0.35">
      <c r="A476" s="104">
        <v>479</v>
      </c>
      <c r="B476" s="105" t="s">
        <v>363</v>
      </c>
      <c r="C476" s="106" t="s">
        <v>0</v>
      </c>
      <c r="D476" s="107" t="s">
        <v>0</v>
      </c>
      <c r="E476" s="292"/>
      <c r="F476" s="108">
        <f>F475+F417</f>
        <v>0</v>
      </c>
    </row>
    <row r="477" spans="1:6" s="21" customFormat="1" ht="15.5" x14ac:dyDescent="0.35">
      <c r="A477" s="104">
        <v>480</v>
      </c>
      <c r="B477" s="105" t="s">
        <v>103</v>
      </c>
      <c r="C477" s="106"/>
      <c r="D477" s="107"/>
      <c r="E477" s="292"/>
      <c r="F477" s="108">
        <f>F476*0.18</f>
        <v>0</v>
      </c>
    </row>
    <row r="478" spans="1:6" s="21" customFormat="1" ht="15.5" x14ac:dyDescent="0.35">
      <c r="A478" s="104">
        <v>481</v>
      </c>
      <c r="B478" s="105" t="s">
        <v>364</v>
      </c>
      <c r="C478" s="106"/>
      <c r="D478" s="107"/>
      <c r="E478" s="292"/>
      <c r="F478" s="108">
        <f>F477+F476</f>
        <v>0</v>
      </c>
    </row>
    <row r="479" spans="1:6" s="21" customFormat="1" ht="18.649999999999999" customHeight="1" x14ac:dyDescent="0.3">
      <c r="A479" s="16">
        <v>482</v>
      </c>
      <c r="B479" s="17" t="s">
        <v>365</v>
      </c>
      <c r="C479" s="69"/>
      <c r="D479" s="70"/>
      <c r="E479" s="284"/>
      <c r="F479" s="71"/>
    </row>
    <row r="480" spans="1:6" s="21" customFormat="1" ht="15.5" x14ac:dyDescent="0.3">
      <c r="A480" s="89">
        <v>484</v>
      </c>
      <c r="B480" s="159" t="s">
        <v>112</v>
      </c>
      <c r="C480" s="156" t="s">
        <v>0</v>
      </c>
      <c r="D480" s="157" t="s">
        <v>0</v>
      </c>
      <c r="E480" s="4"/>
      <c r="F480" s="151" t="s">
        <v>0</v>
      </c>
    </row>
    <row r="481" spans="1:6" s="21" customFormat="1" ht="15.5" x14ac:dyDescent="0.3">
      <c r="A481" s="76">
        <v>485</v>
      </c>
      <c r="B481" s="109" t="s">
        <v>125</v>
      </c>
      <c r="C481" s="156" t="s">
        <v>46</v>
      </c>
      <c r="D481" s="157">
        <v>1</v>
      </c>
      <c r="E481" s="4"/>
      <c r="F481" s="151">
        <f>E481*D481</f>
        <v>0</v>
      </c>
    </row>
    <row r="482" spans="1:6" s="21" customFormat="1" ht="15.5" x14ac:dyDescent="0.3">
      <c r="A482" s="76">
        <v>486</v>
      </c>
      <c r="B482" s="109" t="s">
        <v>126</v>
      </c>
      <c r="C482" s="156" t="s">
        <v>46</v>
      </c>
      <c r="D482" s="157">
        <v>1</v>
      </c>
      <c r="E482" s="4"/>
      <c r="F482" s="151">
        <f>E482*D482</f>
        <v>0</v>
      </c>
    </row>
    <row r="483" spans="1:6" s="21" customFormat="1" ht="15.5" x14ac:dyDescent="0.3">
      <c r="A483" s="89">
        <v>487</v>
      </c>
      <c r="B483" s="159" t="s">
        <v>184</v>
      </c>
      <c r="C483" s="156" t="s">
        <v>0</v>
      </c>
      <c r="D483" s="157" t="s">
        <v>0</v>
      </c>
      <c r="E483" s="4"/>
      <c r="F483" s="151">
        <f>SUM(F481:F482)</f>
        <v>0</v>
      </c>
    </row>
    <row r="484" spans="1:6" s="21" customFormat="1" ht="15.5" x14ac:dyDescent="0.3">
      <c r="A484" s="89">
        <v>488</v>
      </c>
      <c r="B484" s="159" t="s">
        <v>128</v>
      </c>
      <c r="C484" s="156" t="s">
        <v>0</v>
      </c>
      <c r="D484" s="157" t="s">
        <v>0</v>
      </c>
      <c r="E484" s="4"/>
      <c r="F484" s="151" t="s">
        <v>0</v>
      </c>
    </row>
    <row r="485" spans="1:6" s="21" customFormat="1" ht="16.5" x14ac:dyDescent="0.3">
      <c r="A485" s="76">
        <v>489</v>
      </c>
      <c r="B485" s="109" t="s">
        <v>32</v>
      </c>
      <c r="C485" s="156" t="s">
        <v>90</v>
      </c>
      <c r="D485" s="157">
        <v>0.73333333333333339</v>
      </c>
      <c r="E485" s="4"/>
      <c r="F485" s="151">
        <f t="shared" ref="F485:F491" si="19">E485*D485</f>
        <v>0</v>
      </c>
    </row>
    <row r="486" spans="1:6" s="21" customFormat="1" ht="16.5" x14ac:dyDescent="0.3">
      <c r="A486" s="76">
        <v>490</v>
      </c>
      <c r="B486" s="109" t="s">
        <v>129</v>
      </c>
      <c r="C486" s="156" t="s">
        <v>90</v>
      </c>
      <c r="D486" s="157">
        <v>2.8800000000000003</v>
      </c>
      <c r="E486" s="4"/>
      <c r="F486" s="151">
        <f t="shared" si="19"/>
        <v>0</v>
      </c>
    </row>
    <row r="487" spans="1:6" s="21" customFormat="1" ht="28" x14ac:dyDescent="0.3">
      <c r="A487" s="76">
        <v>491</v>
      </c>
      <c r="B487" s="109" t="s">
        <v>130</v>
      </c>
      <c r="C487" s="156" t="s">
        <v>96</v>
      </c>
      <c r="D487" s="157">
        <v>9.6</v>
      </c>
      <c r="E487" s="4"/>
      <c r="F487" s="151">
        <f t="shared" si="19"/>
        <v>0</v>
      </c>
    </row>
    <row r="488" spans="1:6" s="21" customFormat="1" ht="16.5" x14ac:dyDescent="0.3">
      <c r="A488" s="76">
        <v>492</v>
      </c>
      <c r="B488" s="109" t="s">
        <v>131</v>
      </c>
      <c r="C488" s="156" t="s">
        <v>90</v>
      </c>
      <c r="D488" s="157">
        <v>0.77333333333333332</v>
      </c>
      <c r="E488" s="4"/>
      <c r="F488" s="151">
        <f t="shared" si="19"/>
        <v>0</v>
      </c>
    </row>
    <row r="489" spans="1:6" s="21" customFormat="1" ht="16.5" x14ac:dyDescent="0.3">
      <c r="A489" s="76">
        <v>493</v>
      </c>
      <c r="B489" s="109" t="s">
        <v>132</v>
      </c>
      <c r="C489" s="156" t="s">
        <v>96</v>
      </c>
      <c r="D489" s="157">
        <v>2.6666666666666665</v>
      </c>
      <c r="E489" s="4"/>
      <c r="F489" s="151">
        <f t="shared" si="19"/>
        <v>0</v>
      </c>
    </row>
    <row r="490" spans="1:6" s="21" customFormat="1" ht="16.5" x14ac:dyDescent="0.3">
      <c r="A490" s="76">
        <v>494</v>
      </c>
      <c r="B490" s="109" t="s">
        <v>133</v>
      </c>
      <c r="C490" s="156" t="s">
        <v>90</v>
      </c>
      <c r="D490" s="157">
        <v>1.4133333333333333</v>
      </c>
      <c r="E490" s="4"/>
      <c r="F490" s="151">
        <f t="shared" si="19"/>
        <v>0</v>
      </c>
    </row>
    <row r="491" spans="1:6" s="21" customFormat="1" ht="16.5" x14ac:dyDescent="0.3">
      <c r="A491" s="76">
        <v>495</v>
      </c>
      <c r="B491" s="109" t="s">
        <v>134</v>
      </c>
      <c r="C491" s="156" t="s">
        <v>90</v>
      </c>
      <c r="D491" s="157">
        <v>0.17333333333333334</v>
      </c>
      <c r="E491" s="4"/>
      <c r="F491" s="151">
        <f t="shared" si="19"/>
        <v>0</v>
      </c>
    </row>
    <row r="492" spans="1:6" s="21" customFormat="1" ht="15.5" x14ac:dyDescent="0.3">
      <c r="A492" s="76">
        <v>496</v>
      </c>
      <c r="B492" s="109" t="s">
        <v>114</v>
      </c>
      <c r="C492" s="156" t="s">
        <v>0</v>
      </c>
      <c r="D492" s="157" t="s">
        <v>0</v>
      </c>
      <c r="E492" s="4"/>
      <c r="F492" s="151">
        <f>SUM(F485:F491)</f>
        <v>0</v>
      </c>
    </row>
    <row r="493" spans="1:6" s="21" customFormat="1" ht="15.5" x14ac:dyDescent="0.3">
      <c r="A493" s="89">
        <v>497</v>
      </c>
      <c r="B493" s="159" t="s">
        <v>136</v>
      </c>
      <c r="C493" s="156" t="s">
        <v>0</v>
      </c>
      <c r="D493" s="157"/>
      <c r="E493" s="4"/>
      <c r="F493" s="151" t="s">
        <v>0</v>
      </c>
    </row>
    <row r="494" spans="1:6" s="21" customFormat="1" ht="28" x14ac:dyDescent="0.3">
      <c r="A494" s="76">
        <v>498</v>
      </c>
      <c r="B494" s="109" t="s">
        <v>137</v>
      </c>
      <c r="C494" s="156" t="s">
        <v>96</v>
      </c>
      <c r="D494" s="157">
        <f>1.5*12.4</f>
        <v>18.600000000000001</v>
      </c>
      <c r="E494" s="4"/>
      <c r="F494" s="151">
        <f>E494*D494</f>
        <v>0</v>
      </c>
    </row>
    <row r="495" spans="1:6" s="21" customFormat="1" ht="16.5" x14ac:dyDescent="0.3">
      <c r="A495" s="76">
        <v>499</v>
      </c>
      <c r="B495" s="109" t="s">
        <v>138</v>
      </c>
      <c r="C495" s="156" t="s">
        <v>96</v>
      </c>
      <c r="D495" s="157">
        <f>1.5*12.4</f>
        <v>18.600000000000001</v>
      </c>
      <c r="E495" s="4"/>
      <c r="F495" s="151">
        <f>E495*D495</f>
        <v>0</v>
      </c>
    </row>
    <row r="496" spans="1:6" s="21" customFormat="1" ht="15.5" x14ac:dyDescent="0.3">
      <c r="A496" s="89">
        <v>500</v>
      </c>
      <c r="B496" s="159" t="s">
        <v>114</v>
      </c>
      <c r="C496" s="156" t="s">
        <v>0</v>
      </c>
      <c r="D496" s="157" t="s">
        <v>0</v>
      </c>
      <c r="E496" s="4"/>
      <c r="F496" s="151">
        <f>SUM(F494:F495)</f>
        <v>0</v>
      </c>
    </row>
    <row r="497" spans="1:6" s="21" customFormat="1" ht="15.5" x14ac:dyDescent="0.3">
      <c r="A497" s="89">
        <v>501</v>
      </c>
      <c r="B497" s="159" t="s">
        <v>115</v>
      </c>
      <c r="C497" s="156" t="s">
        <v>0</v>
      </c>
      <c r="D497" s="157" t="s">
        <v>0</v>
      </c>
      <c r="E497" s="4"/>
      <c r="F497" s="151" t="s">
        <v>0</v>
      </c>
    </row>
    <row r="498" spans="1:6" s="21" customFormat="1" ht="15.5" x14ac:dyDescent="0.3">
      <c r="A498" s="76">
        <v>502</v>
      </c>
      <c r="B498" s="109" t="s">
        <v>140</v>
      </c>
      <c r="C498" s="156" t="s">
        <v>75</v>
      </c>
      <c r="D498" s="157">
        <v>1</v>
      </c>
      <c r="E498" s="4"/>
      <c r="F498" s="151">
        <f t="shared" ref="F498:F507" si="20">E498*D498</f>
        <v>0</v>
      </c>
    </row>
    <row r="499" spans="1:6" s="21" customFormat="1" ht="15.5" x14ac:dyDescent="0.3">
      <c r="A499" s="76">
        <v>503</v>
      </c>
      <c r="B499" s="109" t="s">
        <v>141</v>
      </c>
      <c r="C499" s="156" t="s">
        <v>142</v>
      </c>
      <c r="D499" s="157">
        <v>20</v>
      </c>
      <c r="E499" s="4"/>
      <c r="F499" s="151">
        <f t="shared" si="20"/>
        <v>0</v>
      </c>
    </row>
    <row r="500" spans="1:6" s="21" customFormat="1" ht="15.5" x14ac:dyDescent="0.3">
      <c r="A500" s="76">
        <v>504</v>
      </c>
      <c r="B500" s="109" t="s">
        <v>143</v>
      </c>
      <c r="C500" s="156" t="s">
        <v>46</v>
      </c>
      <c r="D500" s="157">
        <v>1</v>
      </c>
      <c r="E500" s="4"/>
      <c r="F500" s="151">
        <f t="shared" si="20"/>
        <v>0</v>
      </c>
    </row>
    <row r="501" spans="1:6" s="21" customFormat="1" ht="28" x14ac:dyDescent="0.3">
      <c r="A501" s="76">
        <v>505</v>
      </c>
      <c r="B501" s="109" t="s">
        <v>144</v>
      </c>
      <c r="C501" s="156" t="s">
        <v>145</v>
      </c>
      <c r="D501" s="157">
        <v>4</v>
      </c>
      <c r="E501" s="4"/>
      <c r="F501" s="151">
        <f t="shared" si="20"/>
        <v>0</v>
      </c>
    </row>
    <row r="502" spans="1:6" s="21" customFormat="1" ht="28" x14ac:dyDescent="0.3">
      <c r="A502" s="76">
        <v>506</v>
      </c>
      <c r="B502" s="109" t="s">
        <v>146</v>
      </c>
      <c r="C502" s="156" t="s">
        <v>145</v>
      </c>
      <c r="D502" s="157">
        <v>4</v>
      </c>
      <c r="E502" s="4"/>
      <c r="F502" s="151">
        <f t="shared" si="20"/>
        <v>0</v>
      </c>
    </row>
    <row r="503" spans="1:6" s="21" customFormat="1" ht="28" x14ac:dyDescent="0.3">
      <c r="A503" s="76">
        <v>507</v>
      </c>
      <c r="B503" s="109" t="s">
        <v>147</v>
      </c>
      <c r="C503" s="156" t="s">
        <v>145</v>
      </c>
      <c r="D503" s="157">
        <v>5</v>
      </c>
      <c r="E503" s="4"/>
      <c r="F503" s="151">
        <f t="shared" si="20"/>
        <v>0</v>
      </c>
    </row>
    <row r="504" spans="1:6" s="21" customFormat="1" ht="28" x14ac:dyDescent="0.3">
      <c r="A504" s="76">
        <v>508</v>
      </c>
      <c r="B504" s="109" t="s">
        <v>148</v>
      </c>
      <c r="C504" s="156" t="s">
        <v>145</v>
      </c>
      <c r="D504" s="157">
        <v>4</v>
      </c>
      <c r="E504" s="4"/>
      <c r="F504" s="151">
        <f t="shared" si="20"/>
        <v>0</v>
      </c>
    </row>
    <row r="505" spans="1:6" s="21" customFormat="1" ht="28" x14ac:dyDescent="0.3">
      <c r="A505" s="76">
        <v>509</v>
      </c>
      <c r="B505" s="109" t="s">
        <v>149</v>
      </c>
      <c r="C505" s="156" t="s">
        <v>46</v>
      </c>
      <c r="D505" s="157">
        <v>1</v>
      </c>
      <c r="E505" s="4"/>
      <c r="F505" s="151">
        <f t="shared" si="20"/>
        <v>0</v>
      </c>
    </row>
    <row r="506" spans="1:6" s="21" customFormat="1" ht="15.5" x14ac:dyDescent="0.3">
      <c r="A506" s="76">
        <v>510</v>
      </c>
      <c r="B506" s="109" t="s">
        <v>150</v>
      </c>
      <c r="C506" s="156" t="s">
        <v>145</v>
      </c>
      <c r="D506" s="157">
        <v>4</v>
      </c>
      <c r="E506" s="4"/>
      <c r="F506" s="151">
        <f t="shared" si="20"/>
        <v>0</v>
      </c>
    </row>
    <row r="507" spans="1:6" s="21" customFormat="1" ht="15.5" x14ac:dyDescent="0.3">
      <c r="A507" s="76">
        <v>511</v>
      </c>
      <c r="B507" s="109" t="s">
        <v>151</v>
      </c>
      <c r="C507" s="156" t="s">
        <v>46</v>
      </c>
      <c r="D507" s="157">
        <v>1</v>
      </c>
      <c r="E507" s="4"/>
      <c r="F507" s="151">
        <f t="shared" si="20"/>
        <v>0</v>
      </c>
    </row>
    <row r="508" spans="1:6" s="21" customFormat="1" ht="15.5" x14ac:dyDescent="0.3">
      <c r="A508" s="89">
        <v>512</v>
      </c>
      <c r="B508" s="159" t="s">
        <v>114</v>
      </c>
      <c r="C508" s="156" t="s">
        <v>0</v>
      </c>
      <c r="D508" s="157" t="s">
        <v>0</v>
      </c>
      <c r="E508" s="4"/>
      <c r="F508" s="151">
        <f>SUM(F498:F507)</f>
        <v>0</v>
      </c>
    </row>
    <row r="509" spans="1:6" s="21" customFormat="1" ht="15.5" x14ac:dyDescent="0.3">
      <c r="A509" s="89">
        <v>513</v>
      </c>
      <c r="B509" s="159" t="s">
        <v>153</v>
      </c>
      <c r="C509" s="156" t="s">
        <v>0</v>
      </c>
      <c r="D509" s="157" t="s">
        <v>0</v>
      </c>
      <c r="E509" s="4"/>
      <c r="F509" s="151" t="s">
        <v>0</v>
      </c>
    </row>
    <row r="510" spans="1:6" s="21" customFormat="1" ht="15.5" x14ac:dyDescent="0.3">
      <c r="A510" s="76">
        <v>514</v>
      </c>
      <c r="B510" s="109" t="s">
        <v>154</v>
      </c>
      <c r="C510" s="156" t="s">
        <v>14</v>
      </c>
      <c r="D510" s="157">
        <v>1</v>
      </c>
      <c r="E510" s="4"/>
      <c r="F510" s="151">
        <f>E510*D510</f>
        <v>0</v>
      </c>
    </row>
    <row r="511" spans="1:6" s="21" customFormat="1" ht="15.5" x14ac:dyDescent="0.3">
      <c r="A511" s="76">
        <v>515</v>
      </c>
      <c r="B511" s="109" t="s">
        <v>155</v>
      </c>
      <c r="C511" s="156" t="s">
        <v>14</v>
      </c>
      <c r="D511" s="157">
        <v>1</v>
      </c>
      <c r="E511" s="4"/>
      <c r="F511" s="151">
        <f>E511*D511</f>
        <v>0</v>
      </c>
    </row>
    <row r="512" spans="1:6" s="21" customFormat="1" ht="15.5" x14ac:dyDescent="0.3">
      <c r="A512" s="76">
        <v>516</v>
      </c>
      <c r="B512" s="109" t="s">
        <v>156</v>
      </c>
      <c r="C512" s="156" t="s">
        <v>14</v>
      </c>
      <c r="D512" s="157">
        <v>0.9</v>
      </c>
      <c r="E512" s="4"/>
      <c r="F512" s="151">
        <f>E512*D512</f>
        <v>0</v>
      </c>
    </row>
    <row r="513" spans="1:6" s="21" customFormat="1" ht="15.5" x14ac:dyDescent="0.3">
      <c r="A513" s="76">
        <v>517</v>
      </c>
      <c r="B513" s="109" t="s">
        <v>157</v>
      </c>
      <c r="C513" s="156" t="s">
        <v>14</v>
      </c>
      <c r="D513" s="157">
        <v>0.2</v>
      </c>
      <c r="E513" s="4"/>
      <c r="F513" s="151">
        <f>E513*D513</f>
        <v>0</v>
      </c>
    </row>
    <row r="514" spans="1:6" s="21" customFormat="1" ht="15.5" x14ac:dyDescent="0.3">
      <c r="A514" s="76">
        <v>518</v>
      </c>
      <c r="B514" s="109" t="s">
        <v>158</v>
      </c>
      <c r="C514" s="156" t="s">
        <v>75</v>
      </c>
      <c r="D514" s="157">
        <v>1</v>
      </c>
      <c r="E514" s="4"/>
      <c r="F514" s="151">
        <f>E514*D514</f>
        <v>0</v>
      </c>
    </row>
    <row r="515" spans="1:6" s="21" customFormat="1" ht="15.5" x14ac:dyDescent="0.3">
      <c r="A515" s="89">
        <v>519</v>
      </c>
      <c r="B515" s="159" t="s">
        <v>114</v>
      </c>
      <c r="C515" s="156" t="s">
        <v>0</v>
      </c>
      <c r="D515" s="157" t="s">
        <v>0</v>
      </c>
      <c r="E515" s="4"/>
      <c r="F515" s="151">
        <f>SUM(F510:F514)</f>
        <v>0</v>
      </c>
    </row>
    <row r="516" spans="1:6" s="21" customFormat="1" ht="15.5" x14ac:dyDescent="0.3">
      <c r="A516" s="89">
        <v>520</v>
      </c>
      <c r="B516" s="159" t="s">
        <v>271</v>
      </c>
      <c r="C516" s="156" t="s">
        <v>0</v>
      </c>
      <c r="D516" s="157" t="s">
        <v>0</v>
      </c>
      <c r="E516" s="4"/>
      <c r="F516" s="151">
        <f>F515+F508+F496+F492+F483</f>
        <v>0</v>
      </c>
    </row>
    <row r="517" spans="1:6" s="21" customFormat="1" ht="15.5" x14ac:dyDescent="0.35">
      <c r="A517" s="104">
        <v>521</v>
      </c>
      <c r="B517" s="105" t="s">
        <v>366</v>
      </c>
      <c r="C517" s="106"/>
      <c r="D517" s="107">
        <v>1</v>
      </c>
      <c r="E517" s="292"/>
      <c r="F517" s="108">
        <f>F516*D517</f>
        <v>0</v>
      </c>
    </row>
    <row r="518" spans="1:6" s="21" customFormat="1" ht="15.5" x14ac:dyDescent="0.35">
      <c r="A518" s="104">
        <v>522</v>
      </c>
      <c r="B518" s="105" t="s">
        <v>119</v>
      </c>
      <c r="C518" s="106"/>
      <c r="D518" s="107"/>
      <c r="E518" s="292"/>
      <c r="F518" s="108">
        <f>F517*18/100</f>
        <v>0</v>
      </c>
    </row>
    <row r="519" spans="1:6" s="21" customFormat="1" ht="15.5" x14ac:dyDescent="0.35">
      <c r="A519" s="104">
        <v>523</v>
      </c>
      <c r="B519" s="105" t="s">
        <v>367</v>
      </c>
      <c r="C519" s="106"/>
      <c r="D519" s="107"/>
      <c r="E519" s="292"/>
      <c r="F519" s="108">
        <f>F517+F518</f>
        <v>0</v>
      </c>
    </row>
    <row r="520" spans="1:6" s="134" customFormat="1" ht="15.5" x14ac:dyDescent="0.35">
      <c r="A520" s="132"/>
      <c r="B520" s="132" t="s">
        <v>368</v>
      </c>
      <c r="C520" s="132"/>
      <c r="D520" s="132"/>
      <c r="E520" s="296"/>
      <c r="F520" s="133">
        <f>F519+F478+F413+F351+F336</f>
        <v>0</v>
      </c>
    </row>
    <row r="521" spans="1:6" customFormat="1" ht="18" customHeight="1" x14ac:dyDescent="0.35">
      <c r="A521" s="16">
        <v>524</v>
      </c>
      <c r="B521" s="17" t="s">
        <v>369</v>
      </c>
      <c r="C521" s="69"/>
      <c r="D521" s="70"/>
      <c r="E521" s="284"/>
      <c r="F521" s="71"/>
    </row>
    <row r="522" spans="1:6" s="21" customFormat="1" ht="15.5" x14ac:dyDescent="0.3">
      <c r="A522" s="76">
        <v>526</v>
      </c>
      <c r="B522" s="109" t="s">
        <v>7</v>
      </c>
      <c r="C522" s="156"/>
      <c r="D522" s="157"/>
      <c r="E522" s="4"/>
      <c r="F522" s="151"/>
    </row>
    <row r="523" spans="1:6" s="21" customFormat="1" ht="15.5" x14ac:dyDescent="0.3">
      <c r="A523" s="76">
        <v>527</v>
      </c>
      <c r="B523" s="109" t="s">
        <v>272</v>
      </c>
      <c r="C523" s="156"/>
      <c r="D523" s="157"/>
      <c r="E523" s="4"/>
      <c r="F523" s="151"/>
    </row>
    <row r="524" spans="1:6" s="21" customFormat="1" ht="15.5" x14ac:dyDescent="0.3">
      <c r="A524" s="76">
        <v>528</v>
      </c>
      <c r="B524" s="109" t="s">
        <v>273</v>
      </c>
      <c r="C524" s="156" t="s">
        <v>274</v>
      </c>
      <c r="D524" s="157">
        <v>200</v>
      </c>
      <c r="E524" s="4"/>
      <c r="F524" s="151">
        <f>D524*E524</f>
        <v>0</v>
      </c>
    </row>
    <row r="525" spans="1:6" s="21" customFormat="1" ht="15.5" x14ac:dyDescent="0.3">
      <c r="A525" s="76">
        <v>529</v>
      </c>
      <c r="B525" s="109" t="s">
        <v>275</v>
      </c>
      <c r="C525" s="156" t="s">
        <v>274</v>
      </c>
      <c r="D525" s="157">
        <v>200</v>
      </c>
      <c r="E525" s="4"/>
      <c r="F525" s="151">
        <f>D525*E525</f>
        <v>0</v>
      </c>
    </row>
    <row r="526" spans="1:6" s="21" customFormat="1" ht="15.5" x14ac:dyDescent="0.3">
      <c r="A526" s="76">
        <v>530</v>
      </c>
      <c r="B526" s="109" t="s">
        <v>276</v>
      </c>
      <c r="C526" s="156" t="s">
        <v>75</v>
      </c>
      <c r="D526" s="157">
        <v>1</v>
      </c>
      <c r="E526" s="4"/>
      <c r="F526" s="151">
        <f>D526*E526</f>
        <v>0</v>
      </c>
    </row>
    <row r="527" spans="1:6" s="21" customFormat="1" ht="15.5" x14ac:dyDescent="0.3">
      <c r="A527" s="76">
        <v>531</v>
      </c>
      <c r="B527" s="109" t="s">
        <v>277</v>
      </c>
      <c r="C527" s="156"/>
      <c r="D527" s="157"/>
      <c r="E527" s="4"/>
      <c r="F527" s="151">
        <f>SUM(F524:F526)</f>
        <v>0</v>
      </c>
    </row>
    <row r="528" spans="1:6" s="21" customFormat="1" ht="15.5" x14ac:dyDescent="0.35">
      <c r="A528" s="104">
        <v>532</v>
      </c>
      <c r="B528" s="105" t="s">
        <v>370</v>
      </c>
      <c r="C528" s="106" t="s">
        <v>0</v>
      </c>
      <c r="D528" s="107" t="s">
        <v>0</v>
      </c>
      <c r="E528" s="292"/>
      <c r="F528" s="108">
        <f>F527</f>
        <v>0</v>
      </c>
    </row>
    <row r="529" spans="1:6" s="21" customFormat="1" ht="15.5" x14ac:dyDescent="0.35">
      <c r="A529" s="104">
        <v>533</v>
      </c>
      <c r="B529" s="105" t="s">
        <v>103</v>
      </c>
      <c r="C529" s="106"/>
      <c r="D529" s="107"/>
      <c r="E529" s="292"/>
      <c r="F529" s="108">
        <f>F528*0.18</f>
        <v>0</v>
      </c>
    </row>
    <row r="530" spans="1:6" s="21" customFormat="1" ht="15.5" x14ac:dyDescent="0.35">
      <c r="A530" s="104">
        <v>534</v>
      </c>
      <c r="B530" s="105" t="s">
        <v>371</v>
      </c>
      <c r="C530" s="106"/>
      <c r="D530" s="107"/>
      <c r="E530" s="292"/>
      <c r="F530" s="108">
        <f>F528+F529</f>
        <v>0</v>
      </c>
    </row>
    <row r="531" spans="1:6" customFormat="1" ht="18" x14ac:dyDescent="0.35">
      <c r="A531" s="16">
        <v>535</v>
      </c>
      <c r="B531" s="17" t="s">
        <v>372</v>
      </c>
      <c r="C531" s="69"/>
      <c r="D531" s="70"/>
      <c r="E531" s="284"/>
      <c r="F531" s="71"/>
    </row>
    <row r="532" spans="1:6" s="21" customFormat="1" ht="15.5" x14ac:dyDescent="0.3">
      <c r="A532" s="76">
        <v>537</v>
      </c>
      <c r="B532" s="109" t="s">
        <v>7</v>
      </c>
      <c r="C532" s="156"/>
      <c r="D532" s="157"/>
      <c r="E532" s="4"/>
      <c r="F532" s="151"/>
    </row>
    <row r="533" spans="1:6" s="21" customFormat="1" ht="28" x14ac:dyDescent="0.3">
      <c r="A533" s="76">
        <v>538</v>
      </c>
      <c r="B533" s="109" t="s">
        <v>104</v>
      </c>
      <c r="C533" s="156" t="s">
        <v>75</v>
      </c>
      <c r="D533" s="157">
        <v>1</v>
      </c>
      <c r="E533" s="4"/>
      <c r="F533" s="151">
        <f>E533*D533</f>
        <v>0</v>
      </c>
    </row>
    <row r="534" spans="1:6" s="21" customFormat="1" ht="28" x14ac:dyDescent="0.3">
      <c r="A534" s="76">
        <v>539</v>
      </c>
      <c r="B534" s="109" t="s">
        <v>10</v>
      </c>
      <c r="C534" s="156" t="s">
        <v>75</v>
      </c>
      <c r="D534" s="157">
        <v>1</v>
      </c>
      <c r="E534" s="4"/>
      <c r="F534" s="151">
        <f>E534*D534</f>
        <v>0</v>
      </c>
    </row>
    <row r="535" spans="1:6" s="21" customFormat="1" ht="15.5" x14ac:dyDescent="0.3">
      <c r="A535" s="76">
        <v>540</v>
      </c>
      <c r="B535" s="109" t="s">
        <v>11</v>
      </c>
      <c r="C535" s="156" t="s">
        <v>0</v>
      </c>
      <c r="D535" s="157" t="s">
        <v>0</v>
      </c>
      <c r="E535" s="4"/>
      <c r="F535" s="151">
        <f>SUM(F533:F534)</f>
        <v>0</v>
      </c>
    </row>
    <row r="536" spans="1:6" s="21" customFormat="1" ht="15.5" x14ac:dyDescent="0.3">
      <c r="A536" s="76">
        <v>541</v>
      </c>
      <c r="B536" s="109" t="s">
        <v>105</v>
      </c>
      <c r="C536" s="156"/>
      <c r="D536" s="157"/>
      <c r="E536" s="4"/>
      <c r="F536" s="151"/>
    </row>
    <row r="537" spans="1:6" s="21" customFormat="1" ht="28" x14ac:dyDescent="0.3">
      <c r="A537" s="76">
        <v>542</v>
      </c>
      <c r="B537" s="109" t="s">
        <v>278</v>
      </c>
      <c r="C537" s="156" t="s">
        <v>75</v>
      </c>
      <c r="D537" s="157">
        <v>4</v>
      </c>
      <c r="E537" s="4"/>
      <c r="F537" s="151">
        <f t="shared" ref="F537:F543" si="21">E537*D537</f>
        <v>0</v>
      </c>
    </row>
    <row r="538" spans="1:6" s="21" customFormat="1" ht="28" x14ac:dyDescent="0.3">
      <c r="A538" s="76">
        <v>543</v>
      </c>
      <c r="B538" s="109" t="s">
        <v>106</v>
      </c>
      <c r="C538" s="156" t="s">
        <v>75</v>
      </c>
      <c r="D538" s="157">
        <v>0</v>
      </c>
      <c r="E538" s="4"/>
      <c r="F538" s="151">
        <f t="shared" si="21"/>
        <v>0</v>
      </c>
    </row>
    <row r="539" spans="1:6" s="21" customFormat="1" ht="28" x14ac:dyDescent="0.3">
      <c r="A539" s="76">
        <v>544</v>
      </c>
      <c r="B539" s="109" t="s">
        <v>107</v>
      </c>
      <c r="C539" s="156" t="s">
        <v>75</v>
      </c>
      <c r="D539" s="157">
        <v>7</v>
      </c>
      <c r="E539" s="4"/>
      <c r="F539" s="151">
        <f t="shared" si="21"/>
        <v>0</v>
      </c>
    </row>
    <row r="540" spans="1:6" s="21" customFormat="1" ht="28" x14ac:dyDescent="0.3">
      <c r="A540" s="76">
        <v>545</v>
      </c>
      <c r="B540" s="109" t="s">
        <v>108</v>
      </c>
      <c r="C540" s="156" t="s">
        <v>75</v>
      </c>
      <c r="D540" s="157">
        <v>1</v>
      </c>
      <c r="E540" s="4"/>
      <c r="F540" s="151">
        <f t="shared" si="21"/>
        <v>0</v>
      </c>
    </row>
    <row r="541" spans="1:6" s="21" customFormat="1" ht="56" x14ac:dyDescent="0.3">
      <c r="A541" s="76">
        <v>546</v>
      </c>
      <c r="B541" s="109" t="s">
        <v>109</v>
      </c>
      <c r="C541" s="156" t="s">
        <v>20</v>
      </c>
      <c r="D541" s="157">
        <v>0</v>
      </c>
      <c r="E541" s="4"/>
      <c r="F541" s="151">
        <f t="shared" si="21"/>
        <v>0</v>
      </c>
    </row>
    <row r="542" spans="1:6" s="21" customFormat="1" ht="56" x14ac:dyDescent="0.3">
      <c r="A542" s="76">
        <v>547</v>
      </c>
      <c r="B542" s="109" t="s">
        <v>279</v>
      </c>
      <c r="C542" s="156" t="s">
        <v>20</v>
      </c>
      <c r="D542" s="157">
        <v>500</v>
      </c>
      <c r="E542" s="4"/>
      <c r="F542" s="151">
        <f t="shared" si="21"/>
        <v>0</v>
      </c>
    </row>
    <row r="543" spans="1:6" s="21" customFormat="1" ht="28" x14ac:dyDescent="0.3">
      <c r="A543" s="76">
        <v>548</v>
      </c>
      <c r="B543" s="109" t="s">
        <v>110</v>
      </c>
      <c r="C543" s="156" t="s">
        <v>75</v>
      </c>
      <c r="D543" s="157">
        <v>1</v>
      </c>
      <c r="E543" s="4"/>
      <c r="F543" s="151">
        <f t="shared" si="21"/>
        <v>0</v>
      </c>
    </row>
    <row r="544" spans="1:6" s="21" customFormat="1" ht="15.5" x14ac:dyDescent="0.3">
      <c r="A544" s="76">
        <v>549</v>
      </c>
      <c r="B544" s="109" t="s">
        <v>111</v>
      </c>
      <c r="C544" s="156" t="s">
        <v>0</v>
      </c>
      <c r="D544" s="157" t="s">
        <v>0</v>
      </c>
      <c r="E544" s="4"/>
      <c r="F544" s="151">
        <f>SUM(F537:F543)</f>
        <v>0</v>
      </c>
    </row>
    <row r="545" spans="1:6" s="21" customFormat="1" ht="15.5" x14ac:dyDescent="0.3">
      <c r="A545" s="76">
        <v>550</v>
      </c>
      <c r="B545" s="109" t="s">
        <v>280</v>
      </c>
      <c r="C545" s="156" t="s">
        <v>0</v>
      </c>
      <c r="D545" s="157" t="s">
        <v>0</v>
      </c>
      <c r="E545" s="4"/>
      <c r="F545" s="151" t="s">
        <v>0</v>
      </c>
    </row>
    <row r="546" spans="1:6" s="21" customFormat="1" ht="15.5" x14ac:dyDescent="0.3">
      <c r="A546" s="76">
        <v>551</v>
      </c>
      <c r="B546" s="109" t="s">
        <v>281</v>
      </c>
      <c r="C546" s="156" t="s">
        <v>37</v>
      </c>
      <c r="D546" s="157">
        <v>8.1991680000000002</v>
      </c>
      <c r="E546" s="4"/>
      <c r="F546" s="151">
        <f>D546*E546</f>
        <v>0</v>
      </c>
    </row>
    <row r="547" spans="1:6" s="21" customFormat="1" ht="15.5" x14ac:dyDescent="0.3">
      <c r="A547" s="76">
        <v>552</v>
      </c>
      <c r="B547" s="109" t="s">
        <v>198</v>
      </c>
      <c r="C547" s="156" t="s">
        <v>199</v>
      </c>
      <c r="D547" s="157">
        <v>0.42</v>
      </c>
      <c r="E547" s="4"/>
      <c r="F547" s="151">
        <f t="shared" ref="F547:F554" si="22">E547*D547</f>
        <v>0</v>
      </c>
    </row>
    <row r="548" spans="1:6" s="21" customFormat="1" ht="15.5" x14ac:dyDescent="0.3">
      <c r="A548" s="76">
        <v>553</v>
      </c>
      <c r="B548" s="109" t="s">
        <v>200</v>
      </c>
      <c r="C548" s="156" t="s">
        <v>199</v>
      </c>
      <c r="D548" s="157">
        <v>1</v>
      </c>
      <c r="E548" s="4"/>
      <c r="F548" s="151">
        <f t="shared" si="22"/>
        <v>0</v>
      </c>
    </row>
    <row r="549" spans="1:6" s="21" customFormat="1" ht="15.5" x14ac:dyDescent="0.3">
      <c r="A549" s="76">
        <v>554</v>
      </c>
      <c r="B549" s="109" t="s">
        <v>282</v>
      </c>
      <c r="C549" s="156" t="s">
        <v>145</v>
      </c>
      <c r="D549" s="157">
        <v>1</v>
      </c>
      <c r="E549" s="4"/>
      <c r="F549" s="151">
        <f t="shared" si="22"/>
        <v>0</v>
      </c>
    </row>
    <row r="550" spans="1:6" s="21" customFormat="1" ht="15.5" x14ac:dyDescent="0.3">
      <c r="A550" s="76">
        <v>555</v>
      </c>
      <c r="B550" s="109" t="s">
        <v>283</v>
      </c>
      <c r="C550" s="156" t="s">
        <v>142</v>
      </c>
      <c r="D550" s="157">
        <v>61.8</v>
      </c>
      <c r="E550" s="4"/>
      <c r="F550" s="151">
        <f t="shared" si="22"/>
        <v>0</v>
      </c>
    </row>
    <row r="551" spans="1:6" s="21" customFormat="1" ht="15.5" x14ac:dyDescent="0.3">
      <c r="A551" s="76">
        <v>556</v>
      </c>
      <c r="B551" s="109" t="s">
        <v>284</v>
      </c>
      <c r="C551" s="156" t="s">
        <v>142</v>
      </c>
      <c r="D551" s="157">
        <v>95.4</v>
      </c>
      <c r="E551" s="4"/>
      <c r="F551" s="151">
        <f t="shared" si="22"/>
        <v>0</v>
      </c>
    </row>
    <row r="552" spans="1:6" s="21" customFormat="1" ht="15.5" x14ac:dyDescent="0.3">
      <c r="A552" s="76">
        <v>557</v>
      </c>
      <c r="B552" s="109" t="s">
        <v>285</v>
      </c>
      <c r="C552" s="156" t="s">
        <v>142</v>
      </c>
      <c r="D552" s="157">
        <v>60</v>
      </c>
      <c r="E552" s="4"/>
      <c r="F552" s="151">
        <f t="shared" si="22"/>
        <v>0</v>
      </c>
    </row>
    <row r="553" spans="1:6" s="21" customFormat="1" ht="28" x14ac:dyDescent="0.3">
      <c r="A553" s="76">
        <v>558</v>
      </c>
      <c r="B553" s="109" t="s">
        <v>286</v>
      </c>
      <c r="C553" s="156" t="s">
        <v>46</v>
      </c>
      <c r="D553" s="157">
        <v>1</v>
      </c>
      <c r="E553" s="4"/>
      <c r="F553" s="151">
        <f t="shared" si="22"/>
        <v>0</v>
      </c>
    </row>
    <row r="554" spans="1:6" s="21" customFormat="1" ht="28" x14ac:dyDescent="0.3">
      <c r="A554" s="76">
        <v>559</v>
      </c>
      <c r="B554" s="109" t="s">
        <v>287</v>
      </c>
      <c r="C554" s="156" t="s">
        <v>46</v>
      </c>
      <c r="D554" s="157">
        <v>1</v>
      </c>
      <c r="E554" s="4"/>
      <c r="F554" s="151">
        <f t="shared" si="22"/>
        <v>0</v>
      </c>
    </row>
    <row r="555" spans="1:6" s="21" customFormat="1" ht="28" x14ac:dyDescent="0.3">
      <c r="A555" s="76">
        <v>560</v>
      </c>
      <c r="B555" s="109" t="s">
        <v>288</v>
      </c>
      <c r="C555" s="156" t="s">
        <v>14</v>
      </c>
      <c r="D555" s="157">
        <v>2.4020999999999999</v>
      </c>
      <c r="E555" s="4"/>
      <c r="F555" s="151">
        <f>D555*E555</f>
        <v>0</v>
      </c>
    </row>
    <row r="556" spans="1:6" s="21" customFormat="1" ht="15.5" x14ac:dyDescent="0.3">
      <c r="A556" s="76">
        <v>561</v>
      </c>
      <c r="B556" s="109" t="s">
        <v>289</v>
      </c>
      <c r="C556" s="156" t="s">
        <v>0</v>
      </c>
      <c r="D556" s="157" t="s">
        <v>0</v>
      </c>
      <c r="E556" s="4"/>
      <c r="F556" s="151">
        <f>SUM(F546:F555)</f>
        <v>0</v>
      </c>
    </row>
    <row r="557" spans="1:6" s="21" customFormat="1" ht="15.5" x14ac:dyDescent="0.3">
      <c r="A557" s="76">
        <v>562</v>
      </c>
      <c r="B557" s="109" t="s">
        <v>290</v>
      </c>
      <c r="C557" s="156"/>
      <c r="D557" s="157"/>
      <c r="E557" s="4"/>
      <c r="F557" s="151"/>
    </row>
    <row r="558" spans="1:6" s="21" customFormat="1" ht="15.5" x14ac:dyDescent="0.3">
      <c r="A558" s="76">
        <v>563</v>
      </c>
      <c r="B558" s="109" t="s">
        <v>291</v>
      </c>
      <c r="C558" s="156" t="s">
        <v>37</v>
      </c>
      <c r="D558" s="157">
        <v>86.4</v>
      </c>
      <c r="E558" s="4"/>
      <c r="F558" s="151">
        <f t="shared" ref="F558:F565" si="23">D558*E558</f>
        <v>0</v>
      </c>
    </row>
    <row r="559" spans="1:6" s="21" customFormat="1" ht="15.5" x14ac:dyDescent="0.3">
      <c r="A559" s="76">
        <v>564</v>
      </c>
      <c r="B559" s="109" t="s">
        <v>53</v>
      </c>
      <c r="C559" s="156" t="s">
        <v>37</v>
      </c>
      <c r="D559" s="157">
        <v>41.026666666666699</v>
      </c>
      <c r="E559" s="4"/>
      <c r="F559" s="151">
        <f t="shared" si="23"/>
        <v>0</v>
      </c>
    </row>
    <row r="560" spans="1:6" s="21" customFormat="1" ht="15.5" x14ac:dyDescent="0.3">
      <c r="A560" s="76">
        <v>565</v>
      </c>
      <c r="B560" s="109" t="s">
        <v>292</v>
      </c>
      <c r="C560" s="156" t="s">
        <v>37</v>
      </c>
      <c r="D560" s="157">
        <v>32.823333333333302</v>
      </c>
      <c r="E560" s="4"/>
      <c r="F560" s="151">
        <f t="shared" si="23"/>
        <v>0</v>
      </c>
    </row>
    <row r="561" spans="1:6" s="21" customFormat="1" ht="15.5" x14ac:dyDescent="0.3">
      <c r="A561" s="76">
        <v>566</v>
      </c>
      <c r="B561" s="109" t="s">
        <v>54</v>
      </c>
      <c r="C561" s="156" t="s">
        <v>37</v>
      </c>
      <c r="D561" s="157">
        <v>50.04</v>
      </c>
      <c r="E561" s="4"/>
      <c r="F561" s="151">
        <f t="shared" si="23"/>
        <v>0</v>
      </c>
    </row>
    <row r="562" spans="1:6" s="21" customFormat="1" ht="15.5" x14ac:dyDescent="0.3">
      <c r="A562" s="76">
        <v>567</v>
      </c>
      <c r="B562" s="109" t="s">
        <v>38</v>
      </c>
      <c r="C562" s="156" t="s">
        <v>37</v>
      </c>
      <c r="D562" s="157">
        <v>27.6933333333333</v>
      </c>
      <c r="E562" s="4"/>
      <c r="F562" s="151">
        <f t="shared" si="23"/>
        <v>0</v>
      </c>
    </row>
    <row r="563" spans="1:6" s="21" customFormat="1" ht="15.5" x14ac:dyDescent="0.3">
      <c r="A563" s="76">
        <v>568</v>
      </c>
      <c r="B563" s="109" t="s">
        <v>293</v>
      </c>
      <c r="C563" s="156" t="s">
        <v>37</v>
      </c>
      <c r="D563" s="157">
        <v>3.11</v>
      </c>
      <c r="E563" s="4"/>
      <c r="F563" s="151">
        <f t="shared" si="23"/>
        <v>0</v>
      </c>
    </row>
    <row r="564" spans="1:6" s="21" customFormat="1" ht="15.5" x14ac:dyDescent="0.3">
      <c r="A564" s="76">
        <v>569</v>
      </c>
      <c r="B564" s="109" t="s">
        <v>56</v>
      </c>
      <c r="C564" s="156" t="s">
        <v>16</v>
      </c>
      <c r="D564" s="157">
        <v>1</v>
      </c>
      <c r="E564" s="4"/>
      <c r="F564" s="151">
        <f t="shared" si="23"/>
        <v>0</v>
      </c>
    </row>
    <row r="565" spans="1:6" s="21" customFormat="1" ht="56" x14ac:dyDescent="0.3">
      <c r="A565" s="76">
        <v>570</v>
      </c>
      <c r="B565" s="109" t="s">
        <v>294</v>
      </c>
      <c r="C565" s="156" t="s">
        <v>16</v>
      </c>
      <c r="D565" s="157">
        <v>1</v>
      </c>
      <c r="E565" s="4"/>
      <c r="F565" s="151">
        <f t="shared" si="23"/>
        <v>0</v>
      </c>
    </row>
    <row r="566" spans="1:6" s="21" customFormat="1" ht="15.5" x14ac:dyDescent="0.3">
      <c r="A566" s="76">
        <v>571</v>
      </c>
      <c r="B566" s="109" t="s">
        <v>277</v>
      </c>
      <c r="C566" s="156"/>
      <c r="D566" s="157"/>
      <c r="E566" s="4"/>
      <c r="F566" s="151">
        <f>SUM(F558:F565)</f>
        <v>0</v>
      </c>
    </row>
    <row r="567" spans="1:6" s="21" customFormat="1" ht="15.5" x14ac:dyDescent="0.3">
      <c r="A567" s="76">
        <v>572</v>
      </c>
      <c r="B567" s="109" t="s">
        <v>295</v>
      </c>
      <c r="C567" s="156"/>
      <c r="D567" s="157"/>
      <c r="E567" s="4"/>
      <c r="F567" s="151"/>
    </row>
    <row r="568" spans="1:6" s="21" customFormat="1" ht="15.5" x14ac:dyDescent="0.3">
      <c r="A568" s="76">
        <v>573</v>
      </c>
      <c r="B568" s="109" t="s">
        <v>296</v>
      </c>
      <c r="C568" s="156" t="s">
        <v>37</v>
      </c>
      <c r="D568" s="157">
        <v>18</v>
      </c>
      <c r="E568" s="4"/>
      <c r="F568" s="151">
        <f>D568*E568</f>
        <v>0</v>
      </c>
    </row>
    <row r="569" spans="1:6" s="21" customFormat="1" ht="15.5" x14ac:dyDescent="0.3">
      <c r="A569" s="76">
        <v>574</v>
      </c>
      <c r="B569" s="109" t="s">
        <v>63</v>
      </c>
      <c r="C569" s="156" t="s">
        <v>37</v>
      </c>
      <c r="D569" s="157">
        <v>7.14</v>
      </c>
      <c r="E569" s="4"/>
      <c r="F569" s="151">
        <f>D569*E569</f>
        <v>0</v>
      </c>
    </row>
    <row r="570" spans="1:6" s="21" customFormat="1" ht="15.5" x14ac:dyDescent="0.3">
      <c r="A570" s="76">
        <v>575</v>
      </c>
      <c r="B570" s="109" t="s">
        <v>297</v>
      </c>
      <c r="C570" s="156" t="s">
        <v>37</v>
      </c>
      <c r="D570" s="157">
        <v>2.16</v>
      </c>
      <c r="E570" s="4"/>
      <c r="F570" s="151">
        <f>D570*E570</f>
        <v>0</v>
      </c>
    </row>
    <row r="571" spans="1:6" s="21" customFormat="1" ht="15.5" x14ac:dyDescent="0.3">
      <c r="A571" s="76">
        <v>576</v>
      </c>
      <c r="B571" s="109" t="s">
        <v>298</v>
      </c>
      <c r="C571" s="156" t="s">
        <v>16</v>
      </c>
      <c r="D571" s="157">
        <v>1</v>
      </c>
      <c r="E571" s="4"/>
      <c r="F571" s="151">
        <f>D571*E571</f>
        <v>0</v>
      </c>
    </row>
    <row r="572" spans="1:6" s="21" customFormat="1" ht="28" x14ac:dyDescent="0.3">
      <c r="A572" s="76">
        <v>577</v>
      </c>
      <c r="B572" s="109" t="s">
        <v>299</v>
      </c>
      <c r="C572" s="156" t="s">
        <v>142</v>
      </c>
      <c r="D572" s="157">
        <v>1</v>
      </c>
      <c r="E572" s="4"/>
      <c r="F572" s="151">
        <f>D572*E572</f>
        <v>0</v>
      </c>
    </row>
    <row r="573" spans="1:6" s="21" customFormat="1" ht="15.5" x14ac:dyDescent="0.3">
      <c r="A573" s="76">
        <v>578</v>
      </c>
      <c r="B573" s="109" t="s">
        <v>277</v>
      </c>
      <c r="C573" s="156"/>
      <c r="D573" s="157"/>
      <c r="E573" s="4"/>
      <c r="F573" s="151">
        <f>SUM(F568:F572)</f>
        <v>0</v>
      </c>
    </row>
    <row r="574" spans="1:6" s="21" customFormat="1" ht="15.5" x14ac:dyDescent="0.3">
      <c r="A574" s="76">
        <v>579</v>
      </c>
      <c r="B574" s="109" t="s">
        <v>300</v>
      </c>
      <c r="C574" s="156"/>
      <c r="D574" s="157"/>
      <c r="E574" s="4"/>
      <c r="F574" s="151"/>
    </row>
    <row r="575" spans="1:6" s="21" customFormat="1" ht="15.5" x14ac:dyDescent="0.3">
      <c r="A575" s="76">
        <v>580</v>
      </c>
      <c r="B575" s="109" t="s">
        <v>48</v>
      </c>
      <c r="C575" s="156" t="s">
        <v>14</v>
      </c>
      <c r="D575" s="157">
        <v>6.1266666666666696</v>
      </c>
      <c r="E575" s="4"/>
      <c r="F575" s="151">
        <f t="shared" ref="F575:F582" si="24">D575*E575</f>
        <v>0</v>
      </c>
    </row>
    <row r="576" spans="1:6" s="21" customFormat="1" ht="15.5" x14ac:dyDescent="0.3">
      <c r="A576" s="76">
        <v>581</v>
      </c>
      <c r="B576" s="109" t="s">
        <v>67</v>
      </c>
      <c r="C576" s="156" t="s">
        <v>14</v>
      </c>
      <c r="D576" s="157">
        <v>0.43333333333333302</v>
      </c>
      <c r="E576" s="4"/>
      <c r="F576" s="151">
        <f t="shared" si="24"/>
        <v>0</v>
      </c>
    </row>
    <row r="577" spans="1:6" s="21" customFormat="1" ht="15.5" x14ac:dyDescent="0.3">
      <c r="A577" s="76">
        <v>582</v>
      </c>
      <c r="B577" s="109" t="s">
        <v>301</v>
      </c>
      <c r="C577" s="156" t="s">
        <v>14</v>
      </c>
      <c r="D577" s="157">
        <v>0.11</v>
      </c>
      <c r="E577" s="4"/>
      <c r="F577" s="151">
        <f t="shared" si="24"/>
        <v>0</v>
      </c>
    </row>
    <row r="578" spans="1:6" s="21" customFormat="1" ht="15.5" x14ac:dyDescent="0.3">
      <c r="A578" s="76">
        <v>583</v>
      </c>
      <c r="B578" s="109" t="s">
        <v>68</v>
      </c>
      <c r="C578" s="156" t="s">
        <v>14</v>
      </c>
      <c r="D578" s="157">
        <v>0.21666666666666701</v>
      </c>
      <c r="E578" s="4"/>
      <c r="F578" s="151">
        <f t="shared" si="24"/>
        <v>0</v>
      </c>
    </row>
    <row r="579" spans="1:6" s="21" customFormat="1" ht="15.5" x14ac:dyDescent="0.3">
      <c r="A579" s="76">
        <v>584</v>
      </c>
      <c r="B579" s="109" t="s">
        <v>69</v>
      </c>
      <c r="C579" s="156" t="s">
        <v>14</v>
      </c>
      <c r="D579" s="157">
        <v>0.57999999999999996</v>
      </c>
      <c r="E579" s="4"/>
      <c r="F579" s="151">
        <f t="shared" si="24"/>
        <v>0</v>
      </c>
    </row>
    <row r="580" spans="1:6" s="21" customFormat="1" ht="15.5" x14ac:dyDescent="0.3">
      <c r="A580" s="76">
        <v>585</v>
      </c>
      <c r="B580" s="109" t="s">
        <v>95</v>
      </c>
      <c r="C580" s="156" t="s">
        <v>37</v>
      </c>
      <c r="D580" s="157">
        <v>6.96</v>
      </c>
      <c r="E580" s="4"/>
      <c r="F580" s="151">
        <f t="shared" si="24"/>
        <v>0</v>
      </c>
    </row>
    <row r="581" spans="1:6" s="21" customFormat="1" ht="28" x14ac:dyDescent="0.3">
      <c r="A581" s="76">
        <v>586</v>
      </c>
      <c r="B581" s="109" t="s">
        <v>302</v>
      </c>
      <c r="C581" s="156" t="s">
        <v>142</v>
      </c>
      <c r="D581" s="157">
        <v>35</v>
      </c>
      <c r="E581" s="4"/>
      <c r="F581" s="151">
        <f t="shared" si="24"/>
        <v>0</v>
      </c>
    </row>
    <row r="582" spans="1:6" s="21" customFormat="1" ht="15.5" x14ac:dyDescent="0.3">
      <c r="A582" s="76">
        <v>587</v>
      </c>
      <c r="B582" s="109" t="s">
        <v>71</v>
      </c>
      <c r="C582" s="156" t="s">
        <v>16</v>
      </c>
      <c r="D582" s="157">
        <v>1</v>
      </c>
      <c r="E582" s="4"/>
      <c r="F582" s="151">
        <f t="shared" si="24"/>
        <v>0</v>
      </c>
    </row>
    <row r="583" spans="1:6" s="21" customFormat="1" ht="15.5" x14ac:dyDescent="0.3">
      <c r="A583" s="76">
        <v>588</v>
      </c>
      <c r="B583" s="109" t="s">
        <v>277</v>
      </c>
      <c r="C583" s="156"/>
      <c r="D583" s="157"/>
      <c r="E583" s="4"/>
      <c r="F583" s="151">
        <f>SUM(F575:F582)</f>
        <v>0</v>
      </c>
    </row>
    <row r="584" spans="1:6" s="21" customFormat="1" ht="15.5" x14ac:dyDescent="0.3">
      <c r="A584" s="76">
        <v>589</v>
      </c>
      <c r="B584" s="109" t="s">
        <v>303</v>
      </c>
      <c r="C584" s="156"/>
      <c r="D584" s="157">
        <v>2</v>
      </c>
      <c r="E584" s="4"/>
      <c r="F584" s="151">
        <f>2*(F583+F573+F566)</f>
        <v>0</v>
      </c>
    </row>
    <row r="585" spans="1:6" s="21" customFormat="1" ht="15.5" x14ac:dyDescent="0.35">
      <c r="A585" s="104">
        <v>590</v>
      </c>
      <c r="B585" s="105" t="s">
        <v>373</v>
      </c>
      <c r="C585" s="106" t="s">
        <v>0</v>
      </c>
      <c r="D585" s="107" t="s">
        <v>0</v>
      </c>
      <c r="E585" s="292"/>
      <c r="F585" s="108">
        <f>F584+F556+F544+F535</f>
        <v>0</v>
      </c>
    </row>
    <row r="586" spans="1:6" s="21" customFormat="1" ht="15.5" x14ac:dyDescent="0.35">
      <c r="A586" s="104">
        <v>591</v>
      </c>
      <c r="B586" s="105" t="s">
        <v>103</v>
      </c>
      <c r="C586" s="106"/>
      <c r="D586" s="107"/>
      <c r="E586" s="292"/>
      <c r="F586" s="108">
        <f>F585*0.18</f>
        <v>0</v>
      </c>
    </row>
    <row r="587" spans="1:6" s="21" customFormat="1" ht="15.5" x14ac:dyDescent="0.35">
      <c r="A587" s="104">
        <v>592</v>
      </c>
      <c r="B587" s="105" t="s">
        <v>374</v>
      </c>
      <c r="C587" s="106"/>
      <c r="D587" s="107"/>
      <c r="E587" s="292"/>
      <c r="F587" s="108">
        <f>F585+F586</f>
        <v>0</v>
      </c>
    </row>
    <row r="588" spans="1:6" customFormat="1" ht="18" x14ac:dyDescent="0.35">
      <c r="A588" s="16">
        <v>593</v>
      </c>
      <c r="B588" s="17" t="s">
        <v>375</v>
      </c>
      <c r="C588" s="69"/>
      <c r="D588" s="70"/>
      <c r="E588" s="284"/>
      <c r="F588" s="71"/>
    </row>
    <row r="589" spans="1:6" s="21" customFormat="1" x14ac:dyDescent="0.3">
      <c r="A589" s="72">
        <v>595</v>
      </c>
      <c r="B589" s="73" t="s">
        <v>304</v>
      </c>
      <c r="C589" s="74" t="s">
        <v>0</v>
      </c>
      <c r="D589" s="74" t="s">
        <v>0</v>
      </c>
      <c r="E589" s="285"/>
      <c r="F589" s="75" t="s">
        <v>0</v>
      </c>
    </row>
    <row r="590" spans="1:6" s="21" customFormat="1" x14ac:dyDescent="0.3">
      <c r="A590" s="72">
        <v>596</v>
      </c>
      <c r="B590" s="73" t="s">
        <v>112</v>
      </c>
      <c r="C590" s="74" t="s">
        <v>0</v>
      </c>
      <c r="D590" s="74" t="s">
        <v>0</v>
      </c>
      <c r="E590" s="285"/>
      <c r="F590" s="75" t="s">
        <v>0</v>
      </c>
    </row>
    <row r="591" spans="1:6" s="21" customFormat="1" x14ac:dyDescent="0.3">
      <c r="A591" s="85">
        <v>597</v>
      </c>
      <c r="B591" s="86" t="s">
        <v>125</v>
      </c>
      <c r="C591" s="87" t="s">
        <v>46</v>
      </c>
      <c r="D591" s="87">
        <v>1</v>
      </c>
      <c r="E591" s="288"/>
      <c r="F591" s="88">
        <f>E591*D591</f>
        <v>0</v>
      </c>
    </row>
    <row r="592" spans="1:6" s="21" customFormat="1" x14ac:dyDescent="0.3">
      <c r="A592" s="85">
        <v>598</v>
      </c>
      <c r="B592" s="86" t="s">
        <v>126</v>
      </c>
      <c r="C592" s="87" t="s">
        <v>46</v>
      </c>
      <c r="D592" s="87">
        <v>1</v>
      </c>
      <c r="E592" s="288"/>
      <c r="F592" s="88">
        <f>E592*D592</f>
        <v>0</v>
      </c>
    </row>
    <row r="593" spans="1:6" s="21" customFormat="1" x14ac:dyDescent="0.3">
      <c r="A593" s="85">
        <v>599</v>
      </c>
      <c r="B593" s="86" t="s">
        <v>182</v>
      </c>
      <c r="C593" s="87" t="s">
        <v>183</v>
      </c>
      <c r="D593" s="87">
        <v>1.8</v>
      </c>
      <c r="E593" s="288"/>
      <c r="F593" s="88">
        <f>E593*D593</f>
        <v>0</v>
      </c>
    </row>
    <row r="594" spans="1:6" s="21" customFormat="1" x14ac:dyDescent="0.3">
      <c r="A594" s="72">
        <v>600</v>
      </c>
      <c r="B594" s="73" t="s">
        <v>127</v>
      </c>
      <c r="C594" s="74" t="s">
        <v>0</v>
      </c>
      <c r="D594" s="74" t="s">
        <v>0</v>
      </c>
      <c r="E594" s="285"/>
      <c r="F594" s="102">
        <f>SUM(F591:F593)</f>
        <v>0</v>
      </c>
    </row>
    <row r="595" spans="1:6" s="21" customFormat="1" x14ac:dyDescent="0.3">
      <c r="A595" s="72">
        <v>601</v>
      </c>
      <c r="B595" s="73" t="s">
        <v>128</v>
      </c>
      <c r="C595" s="74" t="s">
        <v>0</v>
      </c>
      <c r="D595" s="74" t="s">
        <v>0</v>
      </c>
      <c r="E595" s="285"/>
      <c r="F595" s="103" t="s">
        <v>0</v>
      </c>
    </row>
    <row r="596" spans="1:6" s="21" customFormat="1" ht="16.5" x14ac:dyDescent="0.3">
      <c r="A596" s="85">
        <v>602</v>
      </c>
      <c r="B596" s="86" t="s">
        <v>32</v>
      </c>
      <c r="C596" s="87" t="s">
        <v>90</v>
      </c>
      <c r="D596" s="87">
        <v>0.73333333333333339</v>
      </c>
      <c r="E596" s="288"/>
      <c r="F596" s="88">
        <f t="shared" ref="F596:F604" si="25">E596*D596</f>
        <v>0</v>
      </c>
    </row>
    <row r="597" spans="1:6" s="21" customFormat="1" ht="16.5" x14ac:dyDescent="0.3">
      <c r="A597" s="85">
        <v>603</v>
      </c>
      <c r="B597" s="86" t="s">
        <v>129</v>
      </c>
      <c r="C597" s="87" t="s">
        <v>90</v>
      </c>
      <c r="D597" s="87">
        <v>2.8800000000000003</v>
      </c>
      <c r="E597" s="288"/>
      <c r="F597" s="88">
        <f t="shared" si="25"/>
        <v>0</v>
      </c>
    </row>
    <row r="598" spans="1:6" s="21" customFormat="1" ht="28" x14ac:dyDescent="0.3">
      <c r="A598" s="85">
        <v>604</v>
      </c>
      <c r="B598" s="86" t="s">
        <v>130</v>
      </c>
      <c r="C598" s="87" t="s">
        <v>96</v>
      </c>
      <c r="D598" s="87">
        <v>9.6</v>
      </c>
      <c r="E598" s="288"/>
      <c r="F598" s="88">
        <f t="shared" si="25"/>
        <v>0</v>
      </c>
    </row>
    <row r="599" spans="1:6" s="21" customFormat="1" ht="16.5" x14ac:dyDescent="0.3">
      <c r="A599" s="85">
        <v>605</v>
      </c>
      <c r="B599" s="86" t="s">
        <v>131</v>
      </c>
      <c r="C599" s="87" t="s">
        <v>90</v>
      </c>
      <c r="D599" s="87">
        <v>0.77333333333333332</v>
      </c>
      <c r="E599" s="288"/>
      <c r="F599" s="88">
        <f t="shared" si="25"/>
        <v>0</v>
      </c>
    </row>
    <row r="600" spans="1:6" s="21" customFormat="1" ht="16.5" x14ac:dyDescent="0.3">
      <c r="A600" s="85">
        <v>606</v>
      </c>
      <c r="B600" s="86" t="s">
        <v>132</v>
      </c>
      <c r="C600" s="87" t="s">
        <v>96</v>
      </c>
      <c r="D600" s="87">
        <v>2.6666666666666665</v>
      </c>
      <c r="E600" s="288"/>
      <c r="F600" s="88">
        <f t="shared" si="25"/>
        <v>0</v>
      </c>
    </row>
    <row r="601" spans="1:6" s="21" customFormat="1" ht="16.5" x14ac:dyDescent="0.3">
      <c r="A601" s="85">
        <v>607</v>
      </c>
      <c r="B601" s="86" t="s">
        <v>133</v>
      </c>
      <c r="C601" s="87" t="s">
        <v>90</v>
      </c>
      <c r="D601" s="87">
        <v>1.4133333333333333</v>
      </c>
      <c r="E601" s="288"/>
      <c r="F601" s="88">
        <f t="shared" si="25"/>
        <v>0</v>
      </c>
    </row>
    <row r="602" spans="1:6" s="21" customFormat="1" ht="16.5" x14ac:dyDescent="0.3">
      <c r="A602" s="85">
        <v>608</v>
      </c>
      <c r="B602" s="86" t="s">
        <v>134</v>
      </c>
      <c r="C602" s="87" t="s">
        <v>90</v>
      </c>
      <c r="D602" s="87">
        <v>0.17333333333333334</v>
      </c>
      <c r="E602" s="288"/>
      <c r="F602" s="88">
        <f t="shared" si="25"/>
        <v>0</v>
      </c>
    </row>
    <row r="603" spans="1:6" s="21" customFormat="1" x14ac:dyDescent="0.3">
      <c r="A603" s="85">
        <v>609</v>
      </c>
      <c r="B603" s="86" t="s">
        <v>185</v>
      </c>
      <c r="C603" s="87" t="s">
        <v>46</v>
      </c>
      <c r="D603" s="87">
        <v>1</v>
      </c>
      <c r="E603" s="288"/>
      <c r="F603" s="88">
        <f t="shared" si="25"/>
        <v>0</v>
      </c>
    </row>
    <row r="604" spans="1:6" s="21" customFormat="1" x14ac:dyDescent="0.3">
      <c r="A604" s="85">
        <v>610</v>
      </c>
      <c r="B604" s="86" t="s">
        <v>186</v>
      </c>
      <c r="C604" s="87" t="s">
        <v>46</v>
      </c>
      <c r="D604" s="87">
        <v>1</v>
      </c>
      <c r="E604" s="288"/>
      <c r="F604" s="88">
        <f t="shared" si="25"/>
        <v>0</v>
      </c>
    </row>
    <row r="605" spans="1:6" s="21" customFormat="1" x14ac:dyDescent="0.3">
      <c r="A605" s="72">
        <v>611</v>
      </c>
      <c r="B605" s="73" t="s">
        <v>135</v>
      </c>
      <c r="C605" s="74" t="s">
        <v>0</v>
      </c>
      <c r="D605" s="74" t="s">
        <v>0</v>
      </c>
      <c r="E605" s="285"/>
      <c r="F605" s="102">
        <f>SUM(F596:F604)</f>
        <v>0</v>
      </c>
    </row>
    <row r="606" spans="1:6" s="21" customFormat="1" x14ac:dyDescent="0.3">
      <c r="A606" s="72">
        <v>612</v>
      </c>
      <c r="B606" s="73" t="s">
        <v>136</v>
      </c>
      <c r="C606" s="74" t="s">
        <v>0</v>
      </c>
      <c r="D606" s="74"/>
      <c r="E606" s="285"/>
      <c r="F606" s="103" t="s">
        <v>0</v>
      </c>
    </row>
    <row r="607" spans="1:6" s="21" customFormat="1" ht="28" x14ac:dyDescent="0.3">
      <c r="A607" s="85">
        <v>613</v>
      </c>
      <c r="B607" s="86" t="s">
        <v>137</v>
      </c>
      <c r="C607" s="87" t="s">
        <v>96</v>
      </c>
      <c r="D607" s="87">
        <v>12.4</v>
      </c>
      <c r="E607" s="288"/>
      <c r="F607" s="88">
        <f>E607*D607</f>
        <v>0</v>
      </c>
    </row>
    <row r="608" spans="1:6" s="21" customFormat="1" ht="16.5" x14ac:dyDescent="0.3">
      <c r="A608" s="85">
        <v>614</v>
      </c>
      <c r="B608" s="86" t="s">
        <v>138</v>
      </c>
      <c r="C608" s="87" t="s">
        <v>96</v>
      </c>
      <c r="D608" s="87">
        <v>12.4</v>
      </c>
      <c r="E608" s="288"/>
      <c r="F608" s="88">
        <f>E608*D608</f>
        <v>0</v>
      </c>
    </row>
    <row r="609" spans="1:6" s="21" customFormat="1" x14ac:dyDescent="0.3">
      <c r="A609" s="72">
        <v>615</v>
      </c>
      <c r="B609" s="73" t="s">
        <v>305</v>
      </c>
      <c r="C609" s="74" t="s">
        <v>0</v>
      </c>
      <c r="D609" s="74" t="s">
        <v>0</v>
      </c>
      <c r="E609" s="285"/>
      <c r="F609" s="102">
        <f>SUM(F607:F608)</f>
        <v>0</v>
      </c>
    </row>
    <row r="610" spans="1:6" s="21" customFormat="1" x14ac:dyDescent="0.3">
      <c r="A610" s="72">
        <v>616</v>
      </c>
      <c r="B610" s="73" t="s">
        <v>115</v>
      </c>
      <c r="C610" s="74" t="s">
        <v>0</v>
      </c>
      <c r="D610" s="74" t="s">
        <v>0</v>
      </c>
      <c r="E610" s="285"/>
      <c r="F610" s="103" t="s">
        <v>0</v>
      </c>
    </row>
    <row r="611" spans="1:6" s="21" customFormat="1" x14ac:dyDescent="0.3">
      <c r="A611" s="85">
        <v>617</v>
      </c>
      <c r="B611" s="86" t="s">
        <v>187</v>
      </c>
      <c r="C611" s="87" t="s">
        <v>75</v>
      </c>
      <c r="D611" s="87">
        <v>1</v>
      </c>
      <c r="E611" s="288"/>
      <c r="F611" s="88">
        <f t="shared" ref="F611:F622" si="26">E611*D611</f>
        <v>0</v>
      </c>
    </row>
    <row r="612" spans="1:6" s="21" customFormat="1" x14ac:dyDescent="0.3">
      <c r="A612" s="85">
        <v>618</v>
      </c>
      <c r="B612" s="86" t="s">
        <v>141</v>
      </c>
      <c r="C612" s="87" t="s">
        <v>142</v>
      </c>
      <c r="D612" s="87">
        <v>20</v>
      </c>
      <c r="E612" s="288"/>
      <c r="F612" s="88">
        <f t="shared" si="26"/>
        <v>0</v>
      </c>
    </row>
    <row r="613" spans="1:6" s="21" customFormat="1" ht="28" x14ac:dyDescent="0.3">
      <c r="A613" s="85">
        <v>619</v>
      </c>
      <c r="B613" s="86" t="s">
        <v>188</v>
      </c>
      <c r="C613" s="87" t="s">
        <v>75</v>
      </c>
      <c r="D613" s="87">
        <v>1</v>
      </c>
      <c r="E613" s="288"/>
      <c r="F613" s="88">
        <f t="shared" si="26"/>
        <v>0</v>
      </c>
    </row>
    <row r="614" spans="1:6" s="21" customFormat="1" x14ac:dyDescent="0.3">
      <c r="A614" s="85">
        <v>620</v>
      </c>
      <c r="B614" s="86" t="s">
        <v>117</v>
      </c>
      <c r="C614" s="87" t="s">
        <v>189</v>
      </c>
      <c r="D614" s="87">
        <v>4</v>
      </c>
      <c r="E614" s="288"/>
      <c r="F614" s="88">
        <f t="shared" si="26"/>
        <v>0</v>
      </c>
    </row>
    <row r="615" spans="1:6" s="21" customFormat="1" ht="28" x14ac:dyDescent="0.3">
      <c r="A615" s="85">
        <v>621</v>
      </c>
      <c r="B615" s="86" t="s">
        <v>190</v>
      </c>
      <c r="C615" s="87" t="s">
        <v>145</v>
      </c>
      <c r="D615" s="87">
        <v>3</v>
      </c>
      <c r="E615" s="288"/>
      <c r="F615" s="88">
        <f t="shared" si="26"/>
        <v>0</v>
      </c>
    </row>
    <row r="616" spans="1:6" s="21" customFormat="1" ht="28" x14ac:dyDescent="0.3">
      <c r="A616" s="85">
        <v>622</v>
      </c>
      <c r="B616" s="86" t="s">
        <v>191</v>
      </c>
      <c r="C616" s="87" t="s">
        <v>145</v>
      </c>
      <c r="D616" s="87">
        <v>1</v>
      </c>
      <c r="E616" s="288"/>
      <c r="F616" s="88">
        <f t="shared" si="26"/>
        <v>0</v>
      </c>
    </row>
    <row r="617" spans="1:6" s="21" customFormat="1" ht="28" x14ac:dyDescent="0.3">
      <c r="A617" s="85">
        <v>623</v>
      </c>
      <c r="B617" s="86" t="s">
        <v>146</v>
      </c>
      <c r="C617" s="87" t="s">
        <v>145</v>
      </c>
      <c r="D617" s="87">
        <v>4</v>
      </c>
      <c r="E617" s="288"/>
      <c r="F617" s="88">
        <f t="shared" si="26"/>
        <v>0</v>
      </c>
    </row>
    <row r="618" spans="1:6" s="21" customFormat="1" ht="28" x14ac:dyDescent="0.3">
      <c r="A618" s="85">
        <v>624</v>
      </c>
      <c r="B618" s="86" t="s">
        <v>147</v>
      </c>
      <c r="C618" s="87" t="s">
        <v>145</v>
      </c>
      <c r="D618" s="87">
        <v>5</v>
      </c>
      <c r="E618" s="288"/>
      <c r="F618" s="88">
        <f t="shared" si="26"/>
        <v>0</v>
      </c>
    </row>
    <row r="619" spans="1:6" s="21" customFormat="1" ht="28" x14ac:dyDescent="0.3">
      <c r="A619" s="85">
        <v>625</v>
      </c>
      <c r="B619" s="86" t="s">
        <v>148</v>
      </c>
      <c r="C619" s="87" t="s">
        <v>145</v>
      </c>
      <c r="D619" s="87">
        <v>4</v>
      </c>
      <c r="E619" s="288"/>
      <c r="F619" s="88">
        <f t="shared" si="26"/>
        <v>0</v>
      </c>
    </row>
    <row r="620" spans="1:6" s="21" customFormat="1" ht="28" x14ac:dyDescent="0.3">
      <c r="A620" s="85">
        <v>626</v>
      </c>
      <c r="B620" s="86" t="s">
        <v>149</v>
      </c>
      <c r="C620" s="87" t="s">
        <v>46</v>
      </c>
      <c r="D620" s="87">
        <v>1</v>
      </c>
      <c r="E620" s="288"/>
      <c r="F620" s="88">
        <f t="shared" si="26"/>
        <v>0</v>
      </c>
    </row>
    <row r="621" spans="1:6" s="21" customFormat="1" x14ac:dyDescent="0.3">
      <c r="A621" s="85">
        <v>627</v>
      </c>
      <c r="B621" s="86" t="s">
        <v>150</v>
      </c>
      <c r="C621" s="87" t="s">
        <v>145</v>
      </c>
      <c r="D621" s="87">
        <v>4</v>
      </c>
      <c r="E621" s="288"/>
      <c r="F621" s="88">
        <f t="shared" si="26"/>
        <v>0</v>
      </c>
    </row>
    <row r="622" spans="1:6" s="21" customFormat="1" x14ac:dyDescent="0.3">
      <c r="A622" s="85">
        <v>628</v>
      </c>
      <c r="B622" s="86" t="s">
        <v>151</v>
      </c>
      <c r="C622" s="87" t="s">
        <v>46</v>
      </c>
      <c r="D622" s="87">
        <v>1</v>
      </c>
      <c r="E622" s="288"/>
      <c r="F622" s="88">
        <f t="shared" si="26"/>
        <v>0</v>
      </c>
    </row>
    <row r="623" spans="1:6" s="21" customFormat="1" x14ac:dyDescent="0.3">
      <c r="A623" s="72">
        <v>629</v>
      </c>
      <c r="B623" s="73" t="s">
        <v>139</v>
      </c>
      <c r="C623" s="74" t="s">
        <v>0</v>
      </c>
      <c r="D623" s="74" t="s">
        <v>0</v>
      </c>
      <c r="E623" s="285"/>
      <c r="F623" s="102">
        <f>SUM(F611:F622)</f>
        <v>0</v>
      </c>
    </row>
    <row r="624" spans="1:6" s="21" customFormat="1" x14ac:dyDescent="0.3">
      <c r="A624" s="125">
        <v>630</v>
      </c>
      <c r="B624" s="126"/>
      <c r="C624" s="127"/>
      <c r="D624" s="127"/>
      <c r="E624" s="295"/>
      <c r="F624" s="128"/>
    </row>
    <row r="625" spans="1:6" s="21" customFormat="1" x14ac:dyDescent="0.3">
      <c r="A625" s="129">
        <v>631</v>
      </c>
      <c r="B625" s="130" t="s">
        <v>153</v>
      </c>
      <c r="C625" s="123" t="s">
        <v>0</v>
      </c>
      <c r="D625" s="123" t="s">
        <v>0</v>
      </c>
      <c r="E625" s="294"/>
      <c r="F625" s="131" t="s">
        <v>0</v>
      </c>
    </row>
    <row r="626" spans="1:6" s="21" customFormat="1" x14ac:dyDescent="0.3">
      <c r="A626" s="85">
        <v>632</v>
      </c>
      <c r="B626" s="86" t="s">
        <v>154</v>
      </c>
      <c r="C626" s="87" t="s">
        <v>14</v>
      </c>
      <c r="D626" s="87">
        <v>1</v>
      </c>
      <c r="E626" s="288"/>
      <c r="F626" s="88">
        <f>E626*D626</f>
        <v>0</v>
      </c>
    </row>
    <row r="627" spans="1:6" s="21" customFormat="1" x14ac:dyDescent="0.3">
      <c r="A627" s="85">
        <v>633</v>
      </c>
      <c r="B627" s="86" t="s">
        <v>155</v>
      </c>
      <c r="C627" s="87" t="s">
        <v>14</v>
      </c>
      <c r="D627" s="87">
        <v>1</v>
      </c>
      <c r="E627" s="288"/>
      <c r="F627" s="88">
        <f>E627*D627</f>
        <v>0</v>
      </c>
    </row>
    <row r="628" spans="1:6" s="21" customFormat="1" x14ac:dyDescent="0.3">
      <c r="A628" s="85">
        <v>634</v>
      </c>
      <c r="B628" s="86" t="s">
        <v>156</v>
      </c>
      <c r="C628" s="87" t="s">
        <v>14</v>
      </c>
      <c r="D628" s="87">
        <v>0.9</v>
      </c>
      <c r="E628" s="288"/>
      <c r="F628" s="88">
        <f>E628*D628</f>
        <v>0</v>
      </c>
    </row>
    <row r="629" spans="1:6" s="21" customFormat="1" x14ac:dyDescent="0.3">
      <c r="A629" s="85">
        <v>635</v>
      </c>
      <c r="B629" s="86" t="s">
        <v>157</v>
      </c>
      <c r="C629" s="87" t="s">
        <v>14</v>
      </c>
      <c r="D629" s="87">
        <v>0.2</v>
      </c>
      <c r="E629" s="288"/>
      <c r="F629" s="88">
        <f>E629*D629</f>
        <v>0</v>
      </c>
    </row>
    <row r="630" spans="1:6" s="21" customFormat="1" x14ac:dyDescent="0.3">
      <c r="A630" s="85">
        <v>636</v>
      </c>
      <c r="B630" s="86" t="s">
        <v>158</v>
      </c>
      <c r="C630" s="87" t="s">
        <v>75</v>
      </c>
      <c r="D630" s="87">
        <v>1</v>
      </c>
      <c r="E630" s="288"/>
      <c r="F630" s="88">
        <f>E630*D630</f>
        <v>0</v>
      </c>
    </row>
    <row r="631" spans="1:6" s="21" customFormat="1" x14ac:dyDescent="0.3">
      <c r="A631" s="72">
        <v>637</v>
      </c>
      <c r="B631" s="73" t="s">
        <v>159</v>
      </c>
      <c r="C631" s="74" t="s">
        <v>0</v>
      </c>
      <c r="D631" s="74" t="s">
        <v>0</v>
      </c>
      <c r="E631" s="285"/>
      <c r="F631" s="102">
        <f>SUM(F626:F630)</f>
        <v>0</v>
      </c>
    </row>
    <row r="632" spans="1:6" s="21" customFormat="1" x14ac:dyDescent="0.3">
      <c r="A632" s="72">
        <v>638</v>
      </c>
      <c r="B632" s="73" t="s">
        <v>192</v>
      </c>
      <c r="C632" s="74" t="s">
        <v>0</v>
      </c>
      <c r="D632" s="74" t="s">
        <v>0</v>
      </c>
      <c r="E632" s="285"/>
      <c r="F632" s="103" t="s">
        <v>0</v>
      </c>
    </row>
    <row r="633" spans="1:6" s="21" customFormat="1" x14ac:dyDescent="0.3">
      <c r="A633" s="85">
        <v>639</v>
      </c>
      <c r="B633" s="86" t="s">
        <v>193</v>
      </c>
      <c r="C633" s="87" t="s">
        <v>142</v>
      </c>
      <c r="D633" s="87">
        <v>9.4</v>
      </c>
      <c r="E633" s="288"/>
      <c r="F633" s="88">
        <f>E633*D633</f>
        <v>0</v>
      </c>
    </row>
    <row r="634" spans="1:6" s="21" customFormat="1" ht="28" x14ac:dyDescent="0.3">
      <c r="A634" s="85">
        <v>640</v>
      </c>
      <c r="B634" s="86" t="s">
        <v>194</v>
      </c>
      <c r="C634" s="87" t="s">
        <v>37</v>
      </c>
      <c r="D634" s="87">
        <v>2.2400000000000002</v>
      </c>
      <c r="E634" s="288"/>
      <c r="F634" s="88">
        <f>E634*D634</f>
        <v>0</v>
      </c>
    </row>
    <row r="635" spans="1:6" s="21" customFormat="1" x14ac:dyDescent="0.3">
      <c r="A635" s="72">
        <v>641</v>
      </c>
      <c r="B635" s="73" t="s">
        <v>306</v>
      </c>
      <c r="C635" s="74" t="s">
        <v>0</v>
      </c>
      <c r="D635" s="74" t="s">
        <v>0</v>
      </c>
      <c r="E635" s="285"/>
      <c r="F635" s="102">
        <f>SUM(F633:F634)</f>
        <v>0</v>
      </c>
    </row>
    <row r="636" spans="1:6" s="21" customFormat="1" x14ac:dyDescent="0.3">
      <c r="A636" s="72">
        <v>642</v>
      </c>
      <c r="B636" s="73" t="s">
        <v>195</v>
      </c>
      <c r="C636" s="74" t="s">
        <v>0</v>
      </c>
      <c r="D636" s="74" t="s">
        <v>0</v>
      </c>
      <c r="E636" s="285"/>
      <c r="F636" s="102">
        <f>F635+F631+F623+F609+F605+F594</f>
        <v>0</v>
      </c>
    </row>
    <row r="637" spans="1:6" s="21" customFormat="1" x14ac:dyDescent="0.3">
      <c r="A637" s="72">
        <v>643</v>
      </c>
      <c r="B637" s="73" t="s">
        <v>0</v>
      </c>
      <c r="C637" s="74" t="s">
        <v>0</v>
      </c>
      <c r="D637" s="74" t="s">
        <v>0</v>
      </c>
      <c r="E637" s="285"/>
      <c r="F637" s="103" t="s">
        <v>0</v>
      </c>
    </row>
    <row r="638" spans="1:6" s="21" customFormat="1" x14ac:dyDescent="0.3">
      <c r="A638" s="72">
        <v>644</v>
      </c>
      <c r="B638" s="73" t="s">
        <v>196</v>
      </c>
      <c r="C638" s="74" t="s">
        <v>0</v>
      </c>
      <c r="D638" s="74" t="s">
        <v>0</v>
      </c>
      <c r="E638" s="285"/>
      <c r="F638" s="103" t="s">
        <v>0</v>
      </c>
    </row>
    <row r="639" spans="1:6" s="21" customFormat="1" x14ac:dyDescent="0.3">
      <c r="A639" s="72">
        <v>645</v>
      </c>
      <c r="B639" s="73" t="s">
        <v>197</v>
      </c>
      <c r="C639" s="74" t="s">
        <v>0</v>
      </c>
      <c r="D639" s="74" t="s">
        <v>0</v>
      </c>
      <c r="E639" s="285"/>
      <c r="F639" s="103" t="s">
        <v>0</v>
      </c>
    </row>
    <row r="640" spans="1:6" s="21" customFormat="1" x14ac:dyDescent="0.3">
      <c r="A640" s="85">
        <v>646</v>
      </c>
      <c r="B640" s="86" t="s">
        <v>198</v>
      </c>
      <c r="C640" s="87" t="s">
        <v>199</v>
      </c>
      <c r="D640" s="87">
        <v>0.42</v>
      </c>
      <c r="E640" s="288"/>
      <c r="F640" s="88">
        <f t="shared" ref="F640:F646" si="27">E640*D640</f>
        <v>0</v>
      </c>
    </row>
    <row r="641" spans="1:6" s="21" customFormat="1" x14ac:dyDescent="0.3">
      <c r="A641" s="85">
        <v>647</v>
      </c>
      <c r="B641" s="86" t="s">
        <v>200</v>
      </c>
      <c r="C641" s="87" t="s">
        <v>199</v>
      </c>
      <c r="D641" s="87">
        <v>1</v>
      </c>
      <c r="E641" s="288"/>
      <c r="F641" s="88">
        <f t="shared" si="27"/>
        <v>0</v>
      </c>
    </row>
    <row r="642" spans="1:6" s="21" customFormat="1" x14ac:dyDescent="0.3">
      <c r="A642" s="85">
        <v>648</v>
      </c>
      <c r="B642" s="86" t="s">
        <v>201</v>
      </c>
      <c r="C642" s="87" t="s">
        <v>145</v>
      </c>
      <c r="D642" s="87">
        <v>1</v>
      </c>
      <c r="E642" s="288"/>
      <c r="F642" s="88">
        <f t="shared" si="27"/>
        <v>0</v>
      </c>
    </row>
    <row r="643" spans="1:6" s="21" customFormat="1" x14ac:dyDescent="0.3">
      <c r="A643" s="85">
        <v>649</v>
      </c>
      <c r="B643" s="86" t="s">
        <v>202</v>
      </c>
      <c r="C643" s="87" t="s">
        <v>142</v>
      </c>
      <c r="D643" s="87">
        <v>20.6</v>
      </c>
      <c r="E643" s="288"/>
      <c r="F643" s="88">
        <f t="shared" si="27"/>
        <v>0</v>
      </c>
    </row>
    <row r="644" spans="1:6" s="21" customFormat="1" x14ac:dyDescent="0.3">
      <c r="A644" s="85">
        <v>650</v>
      </c>
      <c r="B644" s="86" t="s">
        <v>203</v>
      </c>
      <c r="C644" s="87" t="s">
        <v>142</v>
      </c>
      <c r="D644" s="87">
        <v>31.8</v>
      </c>
      <c r="E644" s="288"/>
      <c r="F644" s="88">
        <f t="shared" si="27"/>
        <v>0</v>
      </c>
    </row>
    <row r="645" spans="1:6" s="21" customFormat="1" x14ac:dyDescent="0.3">
      <c r="A645" s="85">
        <v>651</v>
      </c>
      <c r="B645" s="86" t="s">
        <v>204</v>
      </c>
      <c r="C645" s="87" t="s">
        <v>142</v>
      </c>
      <c r="D645" s="87">
        <v>20</v>
      </c>
      <c r="E645" s="288"/>
      <c r="F645" s="88">
        <f t="shared" si="27"/>
        <v>0</v>
      </c>
    </row>
    <row r="646" spans="1:6" s="21" customFormat="1" ht="28" x14ac:dyDescent="0.3">
      <c r="A646" s="85">
        <v>652</v>
      </c>
      <c r="B646" s="86" t="s">
        <v>205</v>
      </c>
      <c r="C646" s="87" t="s">
        <v>46</v>
      </c>
      <c r="D646" s="87">
        <v>1</v>
      </c>
      <c r="E646" s="288"/>
      <c r="F646" s="88">
        <f t="shared" si="27"/>
        <v>0</v>
      </c>
    </row>
    <row r="647" spans="1:6" s="21" customFormat="1" x14ac:dyDescent="0.3">
      <c r="A647" s="72">
        <v>653</v>
      </c>
      <c r="B647" s="73" t="s">
        <v>307</v>
      </c>
      <c r="C647" s="74" t="s">
        <v>0</v>
      </c>
      <c r="D647" s="74" t="s">
        <v>0</v>
      </c>
      <c r="E647" s="285"/>
      <c r="F647" s="102">
        <f>SUM(F640:F646)</f>
        <v>0</v>
      </c>
    </row>
    <row r="648" spans="1:6" s="21" customFormat="1" x14ac:dyDescent="0.3">
      <c r="A648" s="72">
        <v>654</v>
      </c>
      <c r="B648" s="73" t="s">
        <v>206</v>
      </c>
      <c r="C648" s="74" t="s">
        <v>0</v>
      </c>
      <c r="D648" s="74" t="s">
        <v>0</v>
      </c>
      <c r="E648" s="285"/>
      <c r="F648" s="102">
        <f>F647</f>
        <v>0</v>
      </c>
    </row>
    <row r="649" spans="1:6" s="21" customFormat="1" x14ac:dyDescent="0.3">
      <c r="A649" s="81">
        <v>655</v>
      </c>
      <c r="B649" s="82" t="s">
        <v>207</v>
      </c>
      <c r="C649" s="83" t="s">
        <v>0</v>
      </c>
      <c r="D649" s="83" t="s">
        <v>0</v>
      </c>
      <c r="E649" s="287"/>
      <c r="F649" s="84">
        <f>+F648+F636</f>
        <v>0</v>
      </c>
    </row>
    <row r="650" spans="1:6" s="21" customFormat="1" ht="15.5" x14ac:dyDescent="0.35">
      <c r="A650" s="104">
        <v>656</v>
      </c>
      <c r="B650" s="105" t="s">
        <v>308</v>
      </c>
      <c r="C650" s="106"/>
      <c r="D650" s="107">
        <v>1</v>
      </c>
      <c r="E650" s="292"/>
      <c r="F650" s="108">
        <f>F649*D650</f>
        <v>0</v>
      </c>
    </row>
    <row r="651" spans="1:6" s="21" customFormat="1" ht="15.5" x14ac:dyDescent="0.35">
      <c r="A651" s="104">
        <v>657</v>
      </c>
      <c r="B651" s="105" t="s">
        <v>119</v>
      </c>
      <c r="C651" s="106"/>
      <c r="D651" s="107"/>
      <c r="E651" s="292"/>
      <c r="F651" s="108">
        <f>F650*18/100</f>
        <v>0</v>
      </c>
    </row>
    <row r="652" spans="1:6" s="21" customFormat="1" ht="15.5" x14ac:dyDescent="0.35">
      <c r="A652" s="104">
        <v>658</v>
      </c>
      <c r="B652" s="105" t="s">
        <v>309</v>
      </c>
      <c r="C652" s="106"/>
      <c r="D652" s="107"/>
      <c r="E652" s="292"/>
      <c r="F652" s="108">
        <f>F650+F651</f>
        <v>0</v>
      </c>
    </row>
    <row r="653" spans="1:6" customFormat="1" ht="18" x14ac:dyDescent="0.35">
      <c r="A653" s="16">
        <v>659</v>
      </c>
      <c r="B653" s="17" t="s">
        <v>310</v>
      </c>
      <c r="C653" s="69"/>
      <c r="D653" s="70"/>
      <c r="E653" s="284"/>
      <c r="F653" s="71"/>
    </row>
    <row r="654" spans="1:6" s="21" customFormat="1" ht="42" x14ac:dyDescent="0.3">
      <c r="A654" s="113">
        <v>666</v>
      </c>
      <c r="B654" s="114" t="s">
        <v>311</v>
      </c>
      <c r="C654" s="115" t="s">
        <v>75</v>
      </c>
      <c r="D654" s="116">
        <v>1</v>
      </c>
      <c r="E654" s="3"/>
      <c r="F654" s="151">
        <f t="shared" ref="F654" si="28">D654*E654</f>
        <v>0</v>
      </c>
    </row>
    <row r="655" spans="1:6" s="21" customFormat="1" x14ac:dyDescent="0.3">
      <c r="A655" s="72">
        <v>667</v>
      </c>
      <c r="B655" s="73" t="s">
        <v>124</v>
      </c>
      <c r="C655" s="117" t="s">
        <v>0</v>
      </c>
      <c r="D655" s="118"/>
      <c r="E655" s="293"/>
      <c r="F655" s="102">
        <f>SUM(F654:F654)</f>
        <v>0</v>
      </c>
    </row>
    <row r="656" spans="1:6" s="21" customFormat="1" ht="15.5" x14ac:dyDescent="0.35">
      <c r="A656" s="104">
        <v>668</v>
      </c>
      <c r="B656" s="105" t="s">
        <v>376</v>
      </c>
      <c r="C656" s="106" t="s">
        <v>0</v>
      </c>
      <c r="D656" s="107" t="s">
        <v>0</v>
      </c>
      <c r="E656" s="292"/>
      <c r="F656" s="108">
        <f>F655</f>
        <v>0</v>
      </c>
    </row>
    <row r="657" spans="1:6" s="21" customFormat="1" ht="15.5" x14ac:dyDescent="0.35">
      <c r="A657" s="104">
        <v>669</v>
      </c>
      <c r="B657" s="105" t="s">
        <v>103</v>
      </c>
      <c r="C657" s="106"/>
      <c r="D657" s="107"/>
      <c r="E657" s="292"/>
      <c r="F657" s="108">
        <f>F656*0.18</f>
        <v>0</v>
      </c>
    </row>
    <row r="658" spans="1:6" s="21" customFormat="1" ht="15.5" x14ac:dyDescent="0.35">
      <c r="A658" s="104">
        <v>670</v>
      </c>
      <c r="B658" s="105" t="s">
        <v>377</v>
      </c>
      <c r="C658" s="106"/>
      <c r="D658" s="107"/>
      <c r="E658" s="292"/>
      <c r="F658" s="108">
        <f>F657+F656</f>
        <v>0</v>
      </c>
    </row>
    <row r="659" spans="1:6" customFormat="1" ht="18" x14ac:dyDescent="0.35">
      <c r="A659" s="16">
        <v>671</v>
      </c>
      <c r="B659" s="17" t="s">
        <v>378</v>
      </c>
      <c r="C659" s="69"/>
      <c r="D659" s="70"/>
      <c r="E659" s="284"/>
      <c r="F659" s="71"/>
    </row>
    <row r="660" spans="1:6" customFormat="1" ht="18" x14ac:dyDescent="0.35">
      <c r="A660" s="16">
        <v>673</v>
      </c>
      <c r="B660" s="17" t="s">
        <v>112</v>
      </c>
      <c r="C660" s="69" t="s">
        <v>0</v>
      </c>
      <c r="D660" s="70" t="s">
        <v>0</v>
      </c>
      <c r="E660" s="284"/>
      <c r="F660" s="71" t="s">
        <v>0</v>
      </c>
    </row>
    <row r="661" spans="1:6" s="21" customFormat="1" x14ac:dyDescent="0.3">
      <c r="A661" s="85">
        <v>674</v>
      </c>
      <c r="B661" s="86" t="s">
        <v>125</v>
      </c>
      <c r="C661" s="87" t="s">
        <v>46</v>
      </c>
      <c r="D661" s="87">
        <v>1</v>
      </c>
      <c r="E661" s="288"/>
      <c r="F661" s="88">
        <f>E661*D661</f>
        <v>0</v>
      </c>
    </row>
    <row r="662" spans="1:6" s="21" customFormat="1" x14ac:dyDescent="0.3">
      <c r="A662" s="85">
        <v>675</v>
      </c>
      <c r="B662" s="86" t="s">
        <v>126</v>
      </c>
      <c r="C662" s="87" t="s">
        <v>46</v>
      </c>
      <c r="D662" s="87">
        <v>1</v>
      </c>
      <c r="E662" s="288"/>
      <c r="F662" s="88">
        <f>E662*D662</f>
        <v>0</v>
      </c>
    </row>
    <row r="663" spans="1:6" s="21" customFormat="1" x14ac:dyDescent="0.3">
      <c r="A663" s="72">
        <v>676</v>
      </c>
      <c r="B663" s="73" t="s">
        <v>127</v>
      </c>
      <c r="C663" s="74" t="s">
        <v>0</v>
      </c>
      <c r="D663" s="74" t="s">
        <v>0</v>
      </c>
      <c r="E663" s="285"/>
      <c r="F663" s="102">
        <f>SUM(F661:F662)</f>
        <v>0</v>
      </c>
    </row>
    <row r="664" spans="1:6" s="21" customFormat="1" x14ac:dyDescent="0.3">
      <c r="A664" s="72">
        <v>677</v>
      </c>
      <c r="B664" s="73" t="s">
        <v>128</v>
      </c>
      <c r="C664" s="74" t="s">
        <v>0</v>
      </c>
      <c r="D664" s="74" t="s">
        <v>0</v>
      </c>
      <c r="E664" s="285"/>
      <c r="F664" s="103" t="s">
        <v>0</v>
      </c>
    </row>
    <row r="665" spans="1:6" s="21" customFormat="1" ht="16.5" x14ac:dyDescent="0.3">
      <c r="A665" s="85">
        <v>678</v>
      </c>
      <c r="B665" s="86" t="s">
        <v>32</v>
      </c>
      <c r="C665" s="87" t="s">
        <v>90</v>
      </c>
      <c r="D665" s="87">
        <v>0.73333333333333339</v>
      </c>
      <c r="E665" s="288"/>
      <c r="F665" s="88">
        <f t="shared" ref="F665:F671" si="29">E665*D665</f>
        <v>0</v>
      </c>
    </row>
    <row r="666" spans="1:6" s="21" customFormat="1" ht="16.5" x14ac:dyDescent="0.3">
      <c r="A666" s="85">
        <v>679</v>
      </c>
      <c r="B666" s="86" t="s">
        <v>129</v>
      </c>
      <c r="C666" s="87" t="s">
        <v>90</v>
      </c>
      <c r="D666" s="87">
        <v>2.8800000000000003</v>
      </c>
      <c r="E666" s="288"/>
      <c r="F666" s="88">
        <f t="shared" si="29"/>
        <v>0</v>
      </c>
    </row>
    <row r="667" spans="1:6" s="21" customFormat="1" ht="28" x14ac:dyDescent="0.3">
      <c r="A667" s="85">
        <v>680</v>
      </c>
      <c r="B667" s="86" t="s">
        <v>130</v>
      </c>
      <c r="C667" s="87" t="s">
        <v>96</v>
      </c>
      <c r="D667" s="87">
        <v>9.6</v>
      </c>
      <c r="E667" s="288"/>
      <c r="F667" s="88">
        <f t="shared" si="29"/>
        <v>0</v>
      </c>
    </row>
    <row r="668" spans="1:6" s="21" customFormat="1" ht="16.5" x14ac:dyDescent="0.3">
      <c r="A668" s="85">
        <v>681</v>
      </c>
      <c r="B668" s="86" t="s">
        <v>131</v>
      </c>
      <c r="C668" s="87" t="s">
        <v>90</v>
      </c>
      <c r="D668" s="87">
        <v>0.77333333333333332</v>
      </c>
      <c r="E668" s="288"/>
      <c r="F668" s="88">
        <f t="shared" si="29"/>
        <v>0</v>
      </c>
    </row>
    <row r="669" spans="1:6" s="21" customFormat="1" ht="16.5" x14ac:dyDescent="0.3">
      <c r="A669" s="85">
        <v>682</v>
      </c>
      <c r="B669" s="86" t="s">
        <v>132</v>
      </c>
      <c r="C669" s="87" t="s">
        <v>96</v>
      </c>
      <c r="D669" s="87">
        <v>2.6666666666666665</v>
      </c>
      <c r="E669" s="288"/>
      <c r="F669" s="88">
        <f t="shared" si="29"/>
        <v>0</v>
      </c>
    </row>
    <row r="670" spans="1:6" s="21" customFormat="1" ht="16.5" x14ac:dyDescent="0.3">
      <c r="A670" s="85">
        <v>683</v>
      </c>
      <c r="B670" s="86" t="s">
        <v>133</v>
      </c>
      <c r="C670" s="87" t="s">
        <v>90</v>
      </c>
      <c r="D670" s="87">
        <v>1.4133333333333333</v>
      </c>
      <c r="E670" s="288"/>
      <c r="F670" s="88">
        <f t="shared" si="29"/>
        <v>0</v>
      </c>
    </row>
    <row r="671" spans="1:6" s="21" customFormat="1" ht="16.5" x14ac:dyDescent="0.3">
      <c r="A671" s="85">
        <v>684</v>
      </c>
      <c r="B671" s="86" t="s">
        <v>134</v>
      </c>
      <c r="C671" s="87" t="s">
        <v>90</v>
      </c>
      <c r="D671" s="87">
        <v>0.17333333333333334</v>
      </c>
      <c r="E671" s="288"/>
      <c r="F671" s="88">
        <f t="shared" si="29"/>
        <v>0</v>
      </c>
    </row>
    <row r="672" spans="1:6" s="21" customFormat="1" x14ac:dyDescent="0.3">
      <c r="A672" s="72">
        <v>685</v>
      </c>
      <c r="B672" s="73" t="s">
        <v>135</v>
      </c>
      <c r="C672" s="74" t="s">
        <v>0</v>
      </c>
      <c r="D672" s="74" t="s">
        <v>0</v>
      </c>
      <c r="E672" s="285"/>
      <c r="F672" s="102">
        <f>SUM(F665:F671)</f>
        <v>0</v>
      </c>
    </row>
    <row r="673" spans="1:6" s="21" customFormat="1" x14ac:dyDescent="0.3">
      <c r="A673" s="72">
        <v>686</v>
      </c>
      <c r="B673" s="73" t="s">
        <v>136</v>
      </c>
      <c r="C673" s="74" t="s">
        <v>0</v>
      </c>
      <c r="D673" s="74"/>
      <c r="E673" s="285"/>
      <c r="F673" s="103" t="s">
        <v>0</v>
      </c>
    </row>
    <row r="674" spans="1:6" s="21" customFormat="1" ht="28" x14ac:dyDescent="0.3">
      <c r="A674" s="85">
        <v>687</v>
      </c>
      <c r="B674" s="86" t="s">
        <v>137</v>
      </c>
      <c r="C674" s="87" t="s">
        <v>96</v>
      </c>
      <c r="D674" s="87">
        <f>1.5*12.4</f>
        <v>18.600000000000001</v>
      </c>
      <c r="E674" s="288"/>
      <c r="F674" s="88">
        <f>E674*D674</f>
        <v>0</v>
      </c>
    </row>
    <row r="675" spans="1:6" s="21" customFormat="1" ht="16.5" x14ac:dyDescent="0.3">
      <c r="A675" s="85">
        <v>688</v>
      </c>
      <c r="B675" s="86" t="s">
        <v>138</v>
      </c>
      <c r="C675" s="87" t="s">
        <v>96</v>
      </c>
      <c r="D675" s="87">
        <f>1.5*12.4</f>
        <v>18.600000000000001</v>
      </c>
      <c r="E675" s="288"/>
      <c r="F675" s="88">
        <f>E675*D675</f>
        <v>0</v>
      </c>
    </row>
    <row r="676" spans="1:6" s="21" customFormat="1" x14ac:dyDescent="0.3">
      <c r="A676" s="72">
        <v>689</v>
      </c>
      <c r="B676" s="73" t="s">
        <v>139</v>
      </c>
      <c r="C676" s="74" t="s">
        <v>0</v>
      </c>
      <c r="D676" s="74" t="s">
        <v>0</v>
      </c>
      <c r="E676" s="285"/>
      <c r="F676" s="102">
        <f>SUM(F674:F675)</f>
        <v>0</v>
      </c>
    </row>
    <row r="677" spans="1:6" s="21" customFormat="1" x14ac:dyDescent="0.3">
      <c r="A677" s="72">
        <v>690</v>
      </c>
      <c r="B677" s="73" t="s">
        <v>115</v>
      </c>
      <c r="C677" s="74" t="s">
        <v>0</v>
      </c>
      <c r="D677" s="74" t="s">
        <v>0</v>
      </c>
      <c r="E677" s="285"/>
      <c r="F677" s="103" t="s">
        <v>0</v>
      </c>
    </row>
    <row r="678" spans="1:6" s="21" customFormat="1" x14ac:dyDescent="0.3">
      <c r="A678" s="85">
        <v>691</v>
      </c>
      <c r="B678" s="86" t="s">
        <v>140</v>
      </c>
      <c r="C678" s="87" t="s">
        <v>75</v>
      </c>
      <c r="D678" s="87">
        <v>1</v>
      </c>
      <c r="E678" s="288"/>
      <c r="F678" s="88">
        <f t="shared" ref="F678:F687" si="30">E678*D678</f>
        <v>0</v>
      </c>
    </row>
    <row r="679" spans="1:6" s="21" customFormat="1" x14ac:dyDescent="0.3">
      <c r="A679" s="85">
        <v>692</v>
      </c>
      <c r="B679" s="86" t="s">
        <v>141</v>
      </c>
      <c r="C679" s="87" t="s">
        <v>142</v>
      </c>
      <c r="D679" s="87">
        <v>20</v>
      </c>
      <c r="E679" s="288"/>
      <c r="F679" s="88">
        <f t="shared" si="30"/>
        <v>0</v>
      </c>
    </row>
    <row r="680" spans="1:6" s="21" customFormat="1" x14ac:dyDescent="0.3">
      <c r="A680" s="85">
        <v>693</v>
      </c>
      <c r="B680" s="86" t="s">
        <v>143</v>
      </c>
      <c r="C680" s="87" t="s">
        <v>46</v>
      </c>
      <c r="D680" s="87">
        <v>1</v>
      </c>
      <c r="E680" s="288"/>
      <c r="F680" s="88">
        <f t="shared" si="30"/>
        <v>0</v>
      </c>
    </row>
    <row r="681" spans="1:6" s="21" customFormat="1" ht="28" x14ac:dyDescent="0.3">
      <c r="A681" s="85">
        <v>694</v>
      </c>
      <c r="B681" s="86" t="s">
        <v>144</v>
      </c>
      <c r="C681" s="87" t="s">
        <v>145</v>
      </c>
      <c r="D681" s="87">
        <v>4</v>
      </c>
      <c r="E681" s="288"/>
      <c r="F681" s="88">
        <f t="shared" si="30"/>
        <v>0</v>
      </c>
    </row>
    <row r="682" spans="1:6" s="21" customFormat="1" ht="28" x14ac:dyDescent="0.3">
      <c r="A682" s="85">
        <v>695</v>
      </c>
      <c r="B682" s="86" t="s">
        <v>146</v>
      </c>
      <c r="C682" s="87" t="s">
        <v>145</v>
      </c>
      <c r="D682" s="87">
        <v>4</v>
      </c>
      <c r="E682" s="288"/>
      <c r="F682" s="88">
        <f t="shared" si="30"/>
        <v>0</v>
      </c>
    </row>
    <row r="683" spans="1:6" s="21" customFormat="1" ht="28" x14ac:dyDescent="0.3">
      <c r="A683" s="85">
        <v>696</v>
      </c>
      <c r="B683" s="86" t="s">
        <v>147</v>
      </c>
      <c r="C683" s="87" t="s">
        <v>145</v>
      </c>
      <c r="D683" s="87">
        <v>5</v>
      </c>
      <c r="E683" s="288"/>
      <c r="F683" s="88">
        <f t="shared" si="30"/>
        <v>0</v>
      </c>
    </row>
    <row r="684" spans="1:6" s="21" customFormat="1" ht="28" x14ac:dyDescent="0.3">
      <c r="A684" s="85">
        <v>697</v>
      </c>
      <c r="B684" s="86" t="s">
        <v>148</v>
      </c>
      <c r="C684" s="87" t="s">
        <v>145</v>
      </c>
      <c r="D684" s="87">
        <v>4</v>
      </c>
      <c r="E684" s="288"/>
      <c r="F684" s="88">
        <f t="shared" si="30"/>
        <v>0</v>
      </c>
    </row>
    <row r="685" spans="1:6" s="21" customFormat="1" ht="28" x14ac:dyDescent="0.3">
      <c r="A685" s="85">
        <v>698</v>
      </c>
      <c r="B685" s="86" t="s">
        <v>149</v>
      </c>
      <c r="C685" s="87" t="s">
        <v>46</v>
      </c>
      <c r="D685" s="87">
        <v>1</v>
      </c>
      <c r="E685" s="288"/>
      <c r="F685" s="88">
        <f t="shared" si="30"/>
        <v>0</v>
      </c>
    </row>
    <row r="686" spans="1:6" s="21" customFormat="1" x14ac:dyDescent="0.3">
      <c r="A686" s="85">
        <v>699</v>
      </c>
      <c r="B686" s="86" t="s">
        <v>150</v>
      </c>
      <c r="C686" s="87" t="s">
        <v>145</v>
      </c>
      <c r="D686" s="87">
        <v>4</v>
      </c>
      <c r="E686" s="288"/>
      <c r="F686" s="88">
        <f t="shared" si="30"/>
        <v>0</v>
      </c>
    </row>
    <row r="687" spans="1:6" s="21" customFormat="1" x14ac:dyDescent="0.3">
      <c r="A687" s="85">
        <v>700</v>
      </c>
      <c r="B687" s="86" t="s">
        <v>151</v>
      </c>
      <c r="C687" s="87" t="s">
        <v>46</v>
      </c>
      <c r="D687" s="87">
        <v>1</v>
      </c>
      <c r="E687" s="288"/>
      <c r="F687" s="88">
        <f t="shared" si="30"/>
        <v>0</v>
      </c>
    </row>
    <row r="688" spans="1:6" s="21" customFormat="1" x14ac:dyDescent="0.3">
      <c r="A688" s="72">
        <v>701</v>
      </c>
      <c r="B688" s="73" t="s">
        <v>152</v>
      </c>
      <c r="C688" s="74" t="s">
        <v>0</v>
      </c>
      <c r="D688" s="74" t="s">
        <v>0</v>
      </c>
      <c r="E688" s="285"/>
      <c r="F688" s="102">
        <f>SUM(F678:F687)</f>
        <v>0</v>
      </c>
    </row>
    <row r="689" spans="1:6" s="21" customFormat="1" x14ac:dyDescent="0.3">
      <c r="A689" s="125">
        <v>702</v>
      </c>
      <c r="B689" s="126"/>
      <c r="C689" s="127"/>
      <c r="D689" s="127"/>
      <c r="E689" s="295"/>
      <c r="F689" s="128"/>
    </row>
    <row r="690" spans="1:6" s="21" customFormat="1" x14ac:dyDescent="0.3">
      <c r="A690" s="129">
        <v>703</v>
      </c>
      <c r="B690" s="130" t="s">
        <v>153</v>
      </c>
      <c r="C690" s="123" t="s">
        <v>0</v>
      </c>
      <c r="D690" s="123" t="s">
        <v>0</v>
      </c>
      <c r="E690" s="294"/>
      <c r="F690" s="131" t="s">
        <v>0</v>
      </c>
    </row>
    <row r="691" spans="1:6" s="21" customFormat="1" x14ac:dyDescent="0.3">
      <c r="A691" s="85">
        <v>704</v>
      </c>
      <c r="B691" s="86" t="s">
        <v>154</v>
      </c>
      <c r="C691" s="87" t="s">
        <v>14</v>
      </c>
      <c r="D691" s="87">
        <v>1</v>
      </c>
      <c r="E691" s="288"/>
      <c r="F691" s="88">
        <f>E691*D691</f>
        <v>0</v>
      </c>
    </row>
    <row r="692" spans="1:6" s="21" customFormat="1" x14ac:dyDescent="0.3">
      <c r="A692" s="85">
        <v>705</v>
      </c>
      <c r="B692" s="86" t="s">
        <v>155</v>
      </c>
      <c r="C692" s="87" t="s">
        <v>14</v>
      </c>
      <c r="D692" s="87">
        <v>1</v>
      </c>
      <c r="E692" s="288"/>
      <c r="F692" s="88">
        <f>E692*D692</f>
        <v>0</v>
      </c>
    </row>
    <row r="693" spans="1:6" s="21" customFormat="1" x14ac:dyDescent="0.3">
      <c r="A693" s="85">
        <v>706</v>
      </c>
      <c r="B693" s="86" t="s">
        <v>156</v>
      </c>
      <c r="C693" s="87" t="s">
        <v>14</v>
      </c>
      <c r="D693" s="87">
        <v>0.9</v>
      </c>
      <c r="E693" s="288"/>
      <c r="F693" s="88">
        <f>E693*D693</f>
        <v>0</v>
      </c>
    </row>
    <row r="694" spans="1:6" s="21" customFormat="1" x14ac:dyDescent="0.3">
      <c r="A694" s="85">
        <v>707</v>
      </c>
      <c r="B694" s="86" t="s">
        <v>157</v>
      </c>
      <c r="C694" s="87" t="s">
        <v>14</v>
      </c>
      <c r="D694" s="87">
        <v>0.2</v>
      </c>
      <c r="E694" s="288"/>
      <c r="F694" s="88">
        <f>E694*D694</f>
        <v>0</v>
      </c>
    </row>
    <row r="695" spans="1:6" s="21" customFormat="1" x14ac:dyDescent="0.3">
      <c r="A695" s="85">
        <v>708</v>
      </c>
      <c r="B695" s="86" t="s">
        <v>158</v>
      </c>
      <c r="C695" s="87" t="s">
        <v>75</v>
      </c>
      <c r="D695" s="87">
        <v>1</v>
      </c>
      <c r="E695" s="288"/>
      <c r="F695" s="88">
        <f>E695*D695</f>
        <v>0</v>
      </c>
    </row>
    <row r="696" spans="1:6" s="21" customFormat="1" x14ac:dyDescent="0.3">
      <c r="A696" s="72">
        <v>709</v>
      </c>
      <c r="B696" s="73" t="s">
        <v>159</v>
      </c>
      <c r="C696" s="74" t="s">
        <v>0</v>
      </c>
      <c r="D696" s="74" t="s">
        <v>0</v>
      </c>
      <c r="E696" s="285"/>
      <c r="F696" s="102">
        <f>SUM(F691:F695)</f>
        <v>0</v>
      </c>
    </row>
    <row r="697" spans="1:6" s="21" customFormat="1" x14ac:dyDescent="0.3">
      <c r="A697" s="72">
        <v>710</v>
      </c>
      <c r="B697" s="73" t="s">
        <v>312</v>
      </c>
      <c r="C697" s="74" t="s">
        <v>0</v>
      </c>
      <c r="D697" s="74" t="s">
        <v>0</v>
      </c>
      <c r="E697" s="285"/>
      <c r="F697" s="102">
        <f>F696+F688+F676+F672+F663</f>
        <v>0</v>
      </c>
    </row>
    <row r="698" spans="1:6" s="21" customFormat="1" ht="15.5" x14ac:dyDescent="0.35">
      <c r="A698" s="104">
        <v>711</v>
      </c>
      <c r="B698" s="105" t="s">
        <v>313</v>
      </c>
      <c r="C698" s="106"/>
      <c r="D698" s="107">
        <v>1</v>
      </c>
      <c r="E698" s="292"/>
      <c r="F698" s="108">
        <f>F697*D698</f>
        <v>0</v>
      </c>
    </row>
    <row r="699" spans="1:6" s="21" customFormat="1" ht="15.5" x14ac:dyDescent="0.35">
      <c r="A699" s="104">
        <v>712</v>
      </c>
      <c r="B699" s="105" t="s">
        <v>119</v>
      </c>
      <c r="C699" s="106"/>
      <c r="D699" s="107"/>
      <c r="E699" s="292"/>
      <c r="F699" s="108">
        <f>F698*18/100</f>
        <v>0</v>
      </c>
    </row>
    <row r="700" spans="1:6" s="21" customFormat="1" ht="15.5" x14ac:dyDescent="0.35">
      <c r="A700" s="104">
        <v>713</v>
      </c>
      <c r="B700" s="105" t="s">
        <v>313</v>
      </c>
      <c r="C700" s="106"/>
      <c r="D700" s="107"/>
      <c r="E700" s="292"/>
      <c r="F700" s="108">
        <f>F698+F699</f>
        <v>0</v>
      </c>
    </row>
    <row r="701" spans="1:6" s="21" customFormat="1" ht="18" x14ac:dyDescent="0.3">
      <c r="A701" s="16"/>
      <c r="B701" s="17" t="s">
        <v>379</v>
      </c>
      <c r="C701" s="69"/>
      <c r="D701" s="70"/>
      <c r="E701" s="284"/>
      <c r="F701" s="71">
        <f>F700+F658+F652+F587+F530</f>
        <v>0</v>
      </c>
    </row>
    <row r="702" spans="1:6" customFormat="1" ht="18" x14ac:dyDescent="0.35">
      <c r="A702" s="16">
        <v>714</v>
      </c>
      <c r="B702" s="17" t="s">
        <v>380</v>
      </c>
      <c r="C702" s="69"/>
      <c r="D702" s="70"/>
      <c r="E702" s="284"/>
      <c r="F702" s="71"/>
    </row>
    <row r="703" spans="1:6" s="21" customFormat="1" ht="16.5" x14ac:dyDescent="0.5">
      <c r="A703" s="160">
        <v>716</v>
      </c>
      <c r="B703" s="161" t="s">
        <v>7</v>
      </c>
      <c r="C703" s="162"/>
      <c r="D703" s="162"/>
      <c r="E703" s="302"/>
      <c r="F703" s="163"/>
    </row>
    <row r="704" spans="1:6" s="21" customFormat="1" ht="82.5" x14ac:dyDescent="0.5">
      <c r="A704" s="164">
        <v>717</v>
      </c>
      <c r="B704" s="165" t="s">
        <v>8</v>
      </c>
      <c r="C704" s="166" t="s">
        <v>9</v>
      </c>
      <c r="D704" s="167">
        <f>D708/1000</f>
        <v>0.12</v>
      </c>
      <c r="E704" s="303"/>
      <c r="F704" s="168">
        <f>E704*D704</f>
        <v>0</v>
      </c>
    </row>
    <row r="705" spans="1:6" s="21" customFormat="1" ht="33" x14ac:dyDescent="0.5">
      <c r="A705" s="164">
        <v>718</v>
      </c>
      <c r="B705" s="165" t="s">
        <v>10</v>
      </c>
      <c r="C705" s="166" t="s">
        <v>9</v>
      </c>
      <c r="D705" s="167">
        <f>D709/1000</f>
        <v>0.12</v>
      </c>
      <c r="E705" s="304"/>
      <c r="F705" s="168">
        <f>E705*D705</f>
        <v>0</v>
      </c>
    </row>
    <row r="706" spans="1:6" s="21" customFormat="1" ht="16.5" x14ac:dyDescent="0.5">
      <c r="A706" s="169">
        <v>719</v>
      </c>
      <c r="B706" s="170" t="s">
        <v>11</v>
      </c>
      <c r="C706" s="171" t="s">
        <v>0</v>
      </c>
      <c r="D706" s="171" t="s">
        <v>0</v>
      </c>
      <c r="E706" s="305"/>
      <c r="F706" s="172">
        <f>SUM(F704:F705)</f>
        <v>0</v>
      </c>
    </row>
    <row r="707" spans="1:6" s="21" customFormat="1" ht="16.5" x14ac:dyDescent="0.5">
      <c r="A707" s="173">
        <v>720</v>
      </c>
      <c r="B707" s="174" t="s">
        <v>314</v>
      </c>
      <c r="C707" s="175"/>
      <c r="D707" s="175"/>
      <c r="E707" s="306"/>
      <c r="F707" s="176"/>
    </row>
    <row r="708" spans="1:6" s="21" customFormat="1" ht="16.5" x14ac:dyDescent="0.5">
      <c r="A708" s="177">
        <v>721</v>
      </c>
      <c r="B708" s="178" t="s">
        <v>273</v>
      </c>
      <c r="C708" s="178" t="s">
        <v>274</v>
      </c>
      <c r="D708" s="179">
        <v>120</v>
      </c>
      <c r="E708" s="307"/>
      <c r="F708" s="180">
        <f t="shared" ref="F708:F713" si="31">D708*E708</f>
        <v>0</v>
      </c>
    </row>
    <row r="709" spans="1:6" s="21" customFormat="1" ht="16.5" x14ac:dyDescent="0.5">
      <c r="A709" s="164">
        <v>722</v>
      </c>
      <c r="B709" s="181" t="s">
        <v>275</v>
      </c>
      <c r="C709" s="181" t="s">
        <v>274</v>
      </c>
      <c r="D709" s="182">
        <v>120</v>
      </c>
      <c r="E709" s="308"/>
      <c r="F709" s="158">
        <f t="shared" si="31"/>
        <v>0</v>
      </c>
    </row>
    <row r="710" spans="1:6" s="21" customFormat="1" ht="33" x14ac:dyDescent="0.5">
      <c r="A710" s="183">
        <v>723</v>
      </c>
      <c r="B710" s="184" t="s">
        <v>315</v>
      </c>
      <c r="C710" s="184" t="s">
        <v>46</v>
      </c>
      <c r="D710" s="185">
        <v>1</v>
      </c>
      <c r="E710" s="309"/>
      <c r="F710" s="158">
        <f t="shared" si="31"/>
        <v>0</v>
      </c>
    </row>
    <row r="711" spans="1:6" s="21" customFormat="1" ht="33" x14ac:dyDescent="0.5">
      <c r="A711" s="183">
        <v>724</v>
      </c>
      <c r="B711" s="184" t="s">
        <v>316</v>
      </c>
      <c r="C711" s="184" t="s">
        <v>75</v>
      </c>
      <c r="D711" s="185">
        <v>2</v>
      </c>
      <c r="E711" s="309"/>
      <c r="F711" s="158">
        <f t="shared" si="31"/>
        <v>0</v>
      </c>
    </row>
    <row r="712" spans="1:6" s="21" customFormat="1" ht="16.5" x14ac:dyDescent="0.5">
      <c r="A712" s="183">
        <v>725</v>
      </c>
      <c r="B712" s="184" t="s">
        <v>317</v>
      </c>
      <c r="C712" s="184" t="s">
        <v>122</v>
      </c>
      <c r="D712" s="185">
        <v>2</v>
      </c>
      <c r="E712" s="309"/>
      <c r="F712" s="158">
        <f t="shared" si="31"/>
        <v>0</v>
      </c>
    </row>
    <row r="713" spans="1:6" s="21" customFormat="1" ht="16.5" x14ac:dyDescent="0.5">
      <c r="A713" s="183">
        <v>726</v>
      </c>
      <c r="B713" s="184" t="s">
        <v>318</v>
      </c>
      <c r="C713" s="184" t="s">
        <v>75</v>
      </c>
      <c r="D713" s="185">
        <v>1</v>
      </c>
      <c r="E713" s="309"/>
      <c r="F713" s="158">
        <f t="shared" si="31"/>
        <v>0</v>
      </c>
    </row>
    <row r="714" spans="1:6" s="21" customFormat="1" ht="16.5" x14ac:dyDescent="0.5">
      <c r="A714" s="169">
        <v>727</v>
      </c>
      <c r="B714" s="186" t="s">
        <v>319</v>
      </c>
      <c r="C714" s="186" t="s">
        <v>0</v>
      </c>
      <c r="D714" s="186" t="s">
        <v>0</v>
      </c>
      <c r="E714" s="310"/>
      <c r="F714" s="187">
        <f>SUM(F708:F713)</f>
        <v>0</v>
      </c>
    </row>
    <row r="715" spans="1:6" s="21" customFormat="1" ht="14.5" thickBot="1" x14ac:dyDescent="0.35">
      <c r="A715" s="188">
        <v>728</v>
      </c>
      <c r="B715" s="189" t="s">
        <v>320</v>
      </c>
      <c r="C715" s="190"/>
      <c r="D715" s="191"/>
      <c r="E715" s="5"/>
      <c r="F715" s="192"/>
    </row>
    <row r="716" spans="1:6" s="21" customFormat="1" ht="14.5" thickTop="1" x14ac:dyDescent="0.3">
      <c r="A716" s="76">
        <v>729</v>
      </c>
      <c r="B716" s="193" t="s">
        <v>48</v>
      </c>
      <c r="C716" s="193" t="s">
        <v>14</v>
      </c>
      <c r="D716" s="194">
        <v>39.203999999999994</v>
      </c>
      <c r="E716" s="6"/>
      <c r="F716" s="158">
        <f t="shared" ref="F716:F727" si="32">D716*E716</f>
        <v>0</v>
      </c>
    </row>
    <row r="717" spans="1:6" s="21" customFormat="1" ht="28" x14ac:dyDescent="0.3">
      <c r="A717" s="76">
        <v>730</v>
      </c>
      <c r="B717" s="193" t="s">
        <v>49</v>
      </c>
      <c r="C717" s="193" t="s">
        <v>14</v>
      </c>
      <c r="D717" s="194">
        <v>4.9831799999999991</v>
      </c>
      <c r="E717" s="6"/>
      <c r="F717" s="158">
        <f t="shared" si="32"/>
        <v>0</v>
      </c>
    </row>
    <row r="718" spans="1:6" s="21" customFormat="1" x14ac:dyDescent="0.3">
      <c r="A718" s="76">
        <v>731</v>
      </c>
      <c r="B718" s="193" t="s">
        <v>32</v>
      </c>
      <c r="C718" s="193" t="s">
        <v>14</v>
      </c>
      <c r="D718" s="194">
        <v>0.83052999999999999</v>
      </c>
      <c r="E718" s="6"/>
      <c r="F718" s="158">
        <f t="shared" si="32"/>
        <v>0</v>
      </c>
    </row>
    <row r="719" spans="1:6" s="21" customFormat="1" x14ac:dyDescent="0.3">
      <c r="A719" s="76">
        <v>732</v>
      </c>
      <c r="B719" s="193" t="s">
        <v>50</v>
      </c>
      <c r="C719" s="193" t="s">
        <v>14</v>
      </c>
      <c r="D719" s="194">
        <v>3.6612400000000012</v>
      </c>
      <c r="E719" s="6"/>
      <c r="F719" s="158">
        <f t="shared" si="32"/>
        <v>0</v>
      </c>
    </row>
    <row r="720" spans="1:6" s="21" customFormat="1" x14ac:dyDescent="0.3">
      <c r="A720" s="76">
        <v>733</v>
      </c>
      <c r="B720" s="193" t="s">
        <v>51</v>
      </c>
      <c r="C720" s="193" t="s">
        <v>14</v>
      </c>
      <c r="D720" s="194">
        <v>2.9115200000000008</v>
      </c>
      <c r="E720" s="6"/>
      <c r="F720" s="158">
        <f t="shared" si="32"/>
        <v>0</v>
      </c>
    </row>
    <row r="721" spans="1:6" s="21" customFormat="1" x14ac:dyDescent="0.3">
      <c r="A721" s="76">
        <v>734</v>
      </c>
      <c r="B721" s="193" t="s">
        <v>52</v>
      </c>
      <c r="C721" s="193" t="s">
        <v>14</v>
      </c>
      <c r="D721" s="194">
        <v>12.101559999999999</v>
      </c>
      <c r="E721" s="6"/>
      <c r="F721" s="158">
        <f t="shared" si="32"/>
        <v>0</v>
      </c>
    </row>
    <row r="722" spans="1:6" s="21" customFormat="1" x14ac:dyDescent="0.3">
      <c r="A722" s="76">
        <v>735</v>
      </c>
      <c r="B722" s="193" t="s">
        <v>53</v>
      </c>
      <c r="C722" s="193" t="s">
        <v>37</v>
      </c>
      <c r="D722" s="194">
        <v>45.247400000000006</v>
      </c>
      <c r="E722" s="6"/>
      <c r="F722" s="158">
        <f t="shared" si="32"/>
        <v>0</v>
      </c>
    </row>
    <row r="723" spans="1:6" s="21" customFormat="1" x14ac:dyDescent="0.3">
      <c r="A723" s="76">
        <v>736</v>
      </c>
      <c r="B723" s="193" t="s">
        <v>54</v>
      </c>
      <c r="C723" s="193" t="s">
        <v>37</v>
      </c>
      <c r="D723" s="194">
        <v>39.030200000000001</v>
      </c>
      <c r="E723" s="6"/>
      <c r="F723" s="158">
        <f t="shared" si="32"/>
        <v>0</v>
      </c>
    </row>
    <row r="724" spans="1:6" s="21" customFormat="1" x14ac:dyDescent="0.3">
      <c r="A724" s="76">
        <v>737</v>
      </c>
      <c r="B724" s="193" t="s">
        <v>38</v>
      </c>
      <c r="C724" s="193" t="s">
        <v>37</v>
      </c>
      <c r="D724" s="194">
        <v>18.984999999999999</v>
      </c>
      <c r="E724" s="6"/>
      <c r="F724" s="158">
        <f t="shared" si="32"/>
        <v>0</v>
      </c>
    </row>
    <row r="725" spans="1:6" s="21" customFormat="1" x14ac:dyDescent="0.3">
      <c r="A725" s="76">
        <v>738</v>
      </c>
      <c r="B725" s="193" t="s">
        <v>55</v>
      </c>
      <c r="C725" s="193" t="s">
        <v>37</v>
      </c>
      <c r="D725" s="194">
        <v>10.299199999999999</v>
      </c>
      <c r="E725" s="6"/>
      <c r="F725" s="158">
        <f t="shared" si="32"/>
        <v>0</v>
      </c>
    </row>
    <row r="726" spans="1:6" s="21" customFormat="1" x14ac:dyDescent="0.3">
      <c r="A726" s="76">
        <v>739</v>
      </c>
      <c r="B726" s="193" t="s">
        <v>56</v>
      </c>
      <c r="C726" s="193" t="s">
        <v>41</v>
      </c>
      <c r="D726" s="194">
        <v>1</v>
      </c>
      <c r="E726" s="6"/>
      <c r="F726" s="158">
        <f t="shared" si="32"/>
        <v>0</v>
      </c>
    </row>
    <row r="727" spans="1:6" s="21" customFormat="1" x14ac:dyDescent="0.3">
      <c r="A727" s="76">
        <v>740</v>
      </c>
      <c r="B727" s="193" t="s">
        <v>57</v>
      </c>
      <c r="C727" s="193" t="s">
        <v>41</v>
      </c>
      <c r="D727" s="194">
        <v>1</v>
      </c>
      <c r="E727" s="6"/>
      <c r="F727" s="158">
        <f t="shared" si="32"/>
        <v>0</v>
      </c>
    </row>
    <row r="728" spans="1:6" s="21" customFormat="1" x14ac:dyDescent="0.3">
      <c r="A728" s="89">
        <v>741</v>
      </c>
      <c r="B728" s="190" t="s">
        <v>58</v>
      </c>
      <c r="C728" s="193"/>
      <c r="D728" s="194">
        <v>0</v>
      </c>
      <c r="E728" s="6"/>
      <c r="F728" s="158"/>
    </row>
    <row r="729" spans="1:6" s="21" customFormat="1" x14ac:dyDescent="0.3">
      <c r="A729" s="76">
        <v>742</v>
      </c>
      <c r="B729" s="193" t="s">
        <v>48</v>
      </c>
      <c r="C729" s="193" t="s">
        <v>14</v>
      </c>
      <c r="D729" s="194">
        <v>14</v>
      </c>
      <c r="E729" s="6"/>
      <c r="F729" s="158">
        <f t="shared" ref="F729:F740" si="33">D729*E729</f>
        <v>0</v>
      </c>
    </row>
    <row r="730" spans="1:6" s="21" customFormat="1" x14ac:dyDescent="0.3">
      <c r="A730" s="76">
        <v>743</v>
      </c>
      <c r="B730" s="193" t="s">
        <v>59</v>
      </c>
      <c r="C730" s="193" t="s">
        <v>14</v>
      </c>
      <c r="D730" s="194">
        <v>0.98999999999999988</v>
      </c>
      <c r="E730" s="6"/>
      <c r="F730" s="158">
        <f t="shared" si="33"/>
        <v>0</v>
      </c>
    </row>
    <row r="731" spans="1:6" s="21" customFormat="1" x14ac:dyDescent="0.3">
      <c r="A731" s="76">
        <v>744</v>
      </c>
      <c r="B731" s="193" t="s">
        <v>32</v>
      </c>
      <c r="C731" s="193" t="s">
        <v>14</v>
      </c>
      <c r="D731" s="194">
        <v>0.24749999999999997</v>
      </c>
      <c r="E731" s="6"/>
      <c r="F731" s="158">
        <f t="shared" si="33"/>
        <v>0</v>
      </c>
    </row>
    <row r="732" spans="1:6" s="21" customFormat="1" x14ac:dyDescent="0.3">
      <c r="A732" s="76">
        <v>745</v>
      </c>
      <c r="B732" s="193" t="s">
        <v>60</v>
      </c>
      <c r="C732" s="193" t="s">
        <v>14</v>
      </c>
      <c r="D732" s="194">
        <v>1.155</v>
      </c>
      <c r="E732" s="6"/>
      <c r="F732" s="158">
        <f t="shared" si="33"/>
        <v>0</v>
      </c>
    </row>
    <row r="733" spans="1:6" s="21" customFormat="1" x14ac:dyDescent="0.3">
      <c r="A733" s="76">
        <v>746</v>
      </c>
      <c r="B733" s="193" t="s">
        <v>61</v>
      </c>
      <c r="C733" s="193" t="s">
        <v>14</v>
      </c>
      <c r="D733" s="194">
        <v>2.9339999999999997</v>
      </c>
      <c r="E733" s="6"/>
      <c r="F733" s="158">
        <f t="shared" si="33"/>
        <v>0</v>
      </c>
    </row>
    <row r="734" spans="1:6" s="21" customFormat="1" x14ac:dyDescent="0.3">
      <c r="A734" s="76">
        <v>747</v>
      </c>
      <c r="B734" s="193" t="s">
        <v>62</v>
      </c>
      <c r="C734" s="193" t="s">
        <v>37</v>
      </c>
      <c r="D734" s="194">
        <v>14.979999999999999</v>
      </c>
      <c r="E734" s="6"/>
      <c r="F734" s="158">
        <f t="shared" si="33"/>
        <v>0</v>
      </c>
    </row>
    <row r="735" spans="1:6" s="21" customFormat="1" x14ac:dyDescent="0.3">
      <c r="A735" s="76">
        <v>748</v>
      </c>
      <c r="B735" s="193" t="s">
        <v>63</v>
      </c>
      <c r="C735" s="193" t="s">
        <v>37</v>
      </c>
      <c r="D735" s="194">
        <v>5.5600000000000005</v>
      </c>
      <c r="E735" s="6"/>
      <c r="F735" s="158">
        <f t="shared" si="33"/>
        <v>0</v>
      </c>
    </row>
    <row r="736" spans="1:6" s="21" customFormat="1" x14ac:dyDescent="0.3">
      <c r="A736" s="76">
        <v>749</v>
      </c>
      <c r="B736" s="193" t="s">
        <v>39</v>
      </c>
      <c r="C736" s="193" t="s">
        <v>37</v>
      </c>
      <c r="D736" s="194">
        <v>3.9119999999999999</v>
      </c>
      <c r="E736" s="6"/>
      <c r="F736" s="158">
        <f t="shared" si="33"/>
        <v>0</v>
      </c>
    </row>
    <row r="737" spans="1:6" s="21" customFormat="1" x14ac:dyDescent="0.3">
      <c r="A737" s="76">
        <v>750</v>
      </c>
      <c r="B737" s="193" t="s">
        <v>40</v>
      </c>
      <c r="C737" s="193" t="s">
        <v>41</v>
      </c>
      <c r="D737" s="194">
        <v>1</v>
      </c>
      <c r="E737" s="6"/>
      <c r="F737" s="158">
        <f t="shared" si="33"/>
        <v>0</v>
      </c>
    </row>
    <row r="738" spans="1:6" s="21" customFormat="1" ht="28" x14ac:dyDescent="0.3">
      <c r="A738" s="76">
        <v>751</v>
      </c>
      <c r="B738" s="193" t="s">
        <v>42</v>
      </c>
      <c r="C738" s="193" t="s">
        <v>20</v>
      </c>
      <c r="D738" s="194">
        <v>1</v>
      </c>
      <c r="E738" s="6"/>
      <c r="F738" s="158">
        <f t="shared" si="33"/>
        <v>0</v>
      </c>
    </row>
    <row r="739" spans="1:6" s="21" customFormat="1" ht="28" x14ac:dyDescent="0.3">
      <c r="A739" s="76">
        <v>752</v>
      </c>
      <c r="B739" s="193" t="s">
        <v>64</v>
      </c>
      <c r="C739" s="193" t="s">
        <v>46</v>
      </c>
      <c r="D739" s="194">
        <v>1</v>
      </c>
      <c r="E739" s="6"/>
      <c r="F739" s="158">
        <f t="shared" si="33"/>
        <v>0</v>
      </c>
    </row>
    <row r="740" spans="1:6" s="21" customFormat="1" x14ac:dyDescent="0.3">
      <c r="A740" s="76">
        <v>753</v>
      </c>
      <c r="B740" s="193" t="s">
        <v>321</v>
      </c>
      <c r="C740" s="193" t="s">
        <v>46</v>
      </c>
      <c r="D740" s="194">
        <v>1</v>
      </c>
      <c r="E740" s="6"/>
      <c r="F740" s="158">
        <f t="shared" si="33"/>
        <v>0</v>
      </c>
    </row>
    <row r="741" spans="1:6" s="21" customFormat="1" x14ac:dyDescent="0.3">
      <c r="A741" s="89">
        <v>754</v>
      </c>
      <c r="B741" s="190" t="s">
        <v>66</v>
      </c>
      <c r="C741" s="193"/>
      <c r="D741" s="194">
        <v>0</v>
      </c>
      <c r="E741" s="6"/>
      <c r="F741" s="158"/>
    </row>
    <row r="742" spans="1:6" s="21" customFormat="1" x14ac:dyDescent="0.3">
      <c r="A742" s="76">
        <v>755</v>
      </c>
      <c r="B742" s="193" t="s">
        <v>48</v>
      </c>
      <c r="C742" s="193" t="s">
        <v>14</v>
      </c>
      <c r="D742" s="194">
        <v>3.04</v>
      </c>
      <c r="E742" s="6"/>
      <c r="F742" s="158">
        <f t="shared" ref="F742:F748" si="34">D742*E742</f>
        <v>0</v>
      </c>
    </row>
    <row r="743" spans="1:6" s="21" customFormat="1" x14ac:dyDescent="0.3">
      <c r="A743" s="76">
        <v>756</v>
      </c>
      <c r="B743" s="193" t="s">
        <v>67</v>
      </c>
      <c r="C743" s="193" t="s">
        <v>14</v>
      </c>
      <c r="D743" s="194">
        <v>0.13500000000000001</v>
      </c>
      <c r="E743" s="6"/>
      <c r="F743" s="158">
        <f t="shared" si="34"/>
        <v>0</v>
      </c>
    </row>
    <row r="744" spans="1:6" s="21" customFormat="1" x14ac:dyDescent="0.3">
      <c r="A744" s="76">
        <v>757</v>
      </c>
      <c r="B744" s="193" t="s">
        <v>32</v>
      </c>
      <c r="C744" s="193" t="s">
        <v>14</v>
      </c>
      <c r="D744" s="194">
        <v>4.5000000000000005E-2</v>
      </c>
      <c r="E744" s="6"/>
      <c r="F744" s="158">
        <f t="shared" si="34"/>
        <v>0</v>
      </c>
    </row>
    <row r="745" spans="1:6" s="21" customFormat="1" x14ac:dyDescent="0.3">
      <c r="A745" s="76">
        <v>758</v>
      </c>
      <c r="B745" s="193" t="s">
        <v>68</v>
      </c>
      <c r="C745" s="193" t="s">
        <v>14</v>
      </c>
      <c r="D745" s="194">
        <v>9.0000000000000011E-2</v>
      </c>
      <c r="E745" s="6"/>
      <c r="F745" s="158">
        <f t="shared" si="34"/>
        <v>0</v>
      </c>
    </row>
    <row r="746" spans="1:6" s="21" customFormat="1" x14ac:dyDescent="0.3">
      <c r="A746" s="76">
        <v>759</v>
      </c>
      <c r="B746" s="193" t="s">
        <v>69</v>
      </c>
      <c r="C746" s="193" t="s">
        <v>14</v>
      </c>
      <c r="D746" s="194">
        <v>0.192</v>
      </c>
      <c r="E746" s="6"/>
      <c r="F746" s="158">
        <f t="shared" si="34"/>
        <v>0</v>
      </c>
    </row>
    <row r="747" spans="1:6" s="21" customFormat="1" x14ac:dyDescent="0.3">
      <c r="A747" s="76">
        <v>760</v>
      </c>
      <c r="B747" s="193" t="s">
        <v>70</v>
      </c>
      <c r="C747" s="193" t="s">
        <v>37</v>
      </c>
      <c r="D747" s="194">
        <v>2.04</v>
      </c>
      <c r="E747" s="6"/>
      <c r="F747" s="158">
        <f t="shared" si="34"/>
        <v>0</v>
      </c>
    </row>
    <row r="748" spans="1:6" s="21" customFormat="1" x14ac:dyDescent="0.3">
      <c r="A748" s="76">
        <v>761</v>
      </c>
      <c r="B748" s="193" t="s">
        <v>71</v>
      </c>
      <c r="C748" s="193" t="s">
        <v>44</v>
      </c>
      <c r="D748" s="194">
        <v>1</v>
      </c>
      <c r="E748" s="6"/>
      <c r="F748" s="158">
        <f t="shared" si="34"/>
        <v>0</v>
      </c>
    </row>
    <row r="749" spans="1:6" s="21" customFormat="1" ht="16.5" x14ac:dyDescent="0.5">
      <c r="A749" s="169">
        <v>762</v>
      </c>
      <c r="B749" s="186" t="s">
        <v>322</v>
      </c>
      <c r="C749" s="186" t="s">
        <v>0</v>
      </c>
      <c r="D749" s="186" t="s">
        <v>0</v>
      </c>
      <c r="E749" s="310"/>
      <c r="F749" s="187">
        <f>SUM(F715:F747)</f>
        <v>0</v>
      </c>
    </row>
    <row r="750" spans="1:6" s="21" customFormat="1" ht="18.5" x14ac:dyDescent="0.55000000000000004">
      <c r="A750" s="195">
        <v>763</v>
      </c>
      <c r="B750" s="196" t="s">
        <v>381</v>
      </c>
      <c r="C750" s="197" t="s">
        <v>0</v>
      </c>
      <c r="D750" s="197" t="s">
        <v>0</v>
      </c>
      <c r="E750" s="311"/>
      <c r="F750" s="198">
        <f>F749+F714+F706</f>
        <v>0</v>
      </c>
    </row>
    <row r="751" spans="1:6" s="21" customFormat="1" ht="16.5" x14ac:dyDescent="0.5">
      <c r="A751" s="164">
        <v>764</v>
      </c>
      <c r="B751" s="165" t="s">
        <v>103</v>
      </c>
      <c r="C751" s="199"/>
      <c r="D751" s="200"/>
      <c r="E751" s="312"/>
      <c r="F751" s="168">
        <f>F750*0.18</f>
        <v>0</v>
      </c>
    </row>
    <row r="752" spans="1:6" s="21" customFormat="1" ht="18.5" x14ac:dyDescent="0.55000000000000004">
      <c r="A752" s="195">
        <v>765</v>
      </c>
      <c r="B752" s="196" t="s">
        <v>381</v>
      </c>
      <c r="C752" s="201"/>
      <c r="D752" s="202"/>
      <c r="E752" s="313"/>
      <c r="F752" s="198">
        <f>F750+F751</f>
        <v>0</v>
      </c>
    </row>
    <row r="753" spans="1:6" customFormat="1" ht="18" x14ac:dyDescent="0.35">
      <c r="A753" s="16">
        <v>766</v>
      </c>
      <c r="B753" s="17" t="s">
        <v>382</v>
      </c>
      <c r="C753" s="69"/>
      <c r="D753" s="70"/>
      <c r="E753" s="284"/>
      <c r="F753" s="71"/>
    </row>
    <row r="754" spans="1:6" s="205" customFormat="1" ht="18.649999999999999" customHeight="1" x14ac:dyDescent="0.5">
      <c r="A754" s="160">
        <v>768</v>
      </c>
      <c r="B754" s="203" t="s">
        <v>7</v>
      </c>
      <c r="C754" s="203"/>
      <c r="D754" s="203"/>
      <c r="E754" s="314"/>
      <c r="F754" s="204"/>
    </row>
    <row r="755" spans="1:6" s="205" customFormat="1" ht="33" x14ac:dyDescent="0.5">
      <c r="A755" s="164">
        <v>769</v>
      </c>
      <c r="B755" s="181" t="s">
        <v>104</v>
      </c>
      <c r="C755" s="181" t="s">
        <v>75</v>
      </c>
      <c r="D755" s="182">
        <v>1</v>
      </c>
      <c r="E755" s="308"/>
      <c r="F755" s="206">
        <f>E755*D755</f>
        <v>0</v>
      </c>
    </row>
    <row r="756" spans="1:6" s="205" customFormat="1" ht="33" x14ac:dyDescent="0.5">
      <c r="A756" s="164">
        <v>770</v>
      </c>
      <c r="B756" s="181" t="s">
        <v>10</v>
      </c>
      <c r="C756" s="181" t="s">
        <v>75</v>
      </c>
      <c r="D756" s="182">
        <v>1</v>
      </c>
      <c r="E756" s="308"/>
      <c r="F756" s="206">
        <f>E756*D756</f>
        <v>0</v>
      </c>
    </row>
    <row r="757" spans="1:6" s="205" customFormat="1" ht="16.5" x14ac:dyDescent="0.5">
      <c r="A757" s="169">
        <v>771</v>
      </c>
      <c r="B757" s="186" t="s">
        <v>11</v>
      </c>
      <c r="C757" s="186" t="s">
        <v>0</v>
      </c>
      <c r="D757" s="186" t="s">
        <v>0</v>
      </c>
      <c r="E757" s="310"/>
      <c r="F757" s="187">
        <f>SUM(F755:F756)</f>
        <v>0</v>
      </c>
    </row>
    <row r="758" spans="1:6" s="205" customFormat="1" ht="36.65" customHeight="1" x14ac:dyDescent="0.5">
      <c r="A758" s="160">
        <v>772</v>
      </c>
      <c r="B758" s="203" t="s">
        <v>383</v>
      </c>
      <c r="C758" s="203"/>
      <c r="D758" s="203"/>
      <c r="E758" s="314"/>
      <c r="F758" s="204"/>
    </row>
    <row r="759" spans="1:6" s="205" customFormat="1" ht="45.65" customHeight="1" x14ac:dyDescent="0.5">
      <c r="A759" s="183">
        <v>773</v>
      </c>
      <c r="B759" s="184" t="s">
        <v>323</v>
      </c>
      <c r="C759" s="184" t="s">
        <v>75</v>
      </c>
      <c r="D759" s="184">
        <v>3</v>
      </c>
      <c r="E759" s="309"/>
      <c r="F759" s="207">
        <f>E759*D759</f>
        <v>0</v>
      </c>
    </row>
    <row r="760" spans="1:6" s="205" customFormat="1" ht="33" x14ac:dyDescent="0.5">
      <c r="A760" s="183">
        <v>774</v>
      </c>
      <c r="B760" s="184" t="s">
        <v>324</v>
      </c>
      <c r="C760" s="184" t="s">
        <v>75</v>
      </c>
      <c r="D760" s="184">
        <v>5</v>
      </c>
      <c r="E760" s="309"/>
      <c r="F760" s="207">
        <f>E760*D760</f>
        <v>0</v>
      </c>
    </row>
    <row r="761" spans="1:6" s="205" customFormat="1" ht="33" x14ac:dyDescent="0.5">
      <c r="A761" s="183">
        <v>775</v>
      </c>
      <c r="B761" s="184" t="s">
        <v>108</v>
      </c>
      <c r="C761" s="184" t="s">
        <v>75</v>
      </c>
      <c r="D761" s="184">
        <v>1</v>
      </c>
      <c r="E761" s="309"/>
      <c r="F761" s="207">
        <f>E761*D761</f>
        <v>0</v>
      </c>
    </row>
    <row r="762" spans="1:6" s="205" customFormat="1" ht="66" x14ac:dyDescent="0.5">
      <c r="A762" s="183">
        <v>776</v>
      </c>
      <c r="B762" s="184" t="s">
        <v>325</v>
      </c>
      <c r="C762" s="184" t="s">
        <v>20</v>
      </c>
      <c r="D762" s="184">
        <v>1075</v>
      </c>
      <c r="E762" s="309"/>
      <c r="F762" s="207">
        <f>E762*D762</f>
        <v>0</v>
      </c>
    </row>
    <row r="763" spans="1:6" s="205" customFormat="1" ht="33" x14ac:dyDescent="0.5">
      <c r="A763" s="183">
        <v>777</v>
      </c>
      <c r="B763" s="184" t="s">
        <v>110</v>
      </c>
      <c r="C763" s="184" t="s">
        <v>75</v>
      </c>
      <c r="D763" s="184">
        <v>1</v>
      </c>
      <c r="E763" s="309"/>
      <c r="F763" s="207">
        <f>E763*D763</f>
        <v>0</v>
      </c>
    </row>
    <row r="764" spans="1:6" s="205" customFormat="1" ht="16.5" x14ac:dyDescent="0.5">
      <c r="A764" s="169">
        <v>778</v>
      </c>
      <c r="B764" s="186" t="s">
        <v>111</v>
      </c>
      <c r="C764" s="186" t="s">
        <v>0</v>
      </c>
      <c r="D764" s="186" t="s">
        <v>0</v>
      </c>
      <c r="E764" s="310"/>
      <c r="F764" s="187">
        <f>SUM(F759:F763)</f>
        <v>0</v>
      </c>
    </row>
    <row r="765" spans="1:6" s="205" customFormat="1" ht="16.5" x14ac:dyDescent="0.5">
      <c r="A765" s="208">
        <v>779</v>
      </c>
      <c r="B765" s="209"/>
      <c r="C765" s="210"/>
      <c r="D765" s="211"/>
      <c r="E765" s="315"/>
      <c r="F765" s="209"/>
    </row>
    <row r="766" spans="1:6" s="205" customFormat="1" ht="16.5" x14ac:dyDescent="0.5">
      <c r="A766" s="169">
        <v>780</v>
      </c>
      <c r="B766" s="186" t="s">
        <v>384</v>
      </c>
      <c r="C766" s="186" t="s">
        <v>0</v>
      </c>
      <c r="D766" s="186" t="s">
        <v>0</v>
      </c>
      <c r="E766" s="310"/>
      <c r="F766" s="187">
        <f>F764+F757</f>
        <v>0</v>
      </c>
    </row>
    <row r="767" spans="1:6" s="205" customFormat="1" ht="16.5" x14ac:dyDescent="0.5">
      <c r="A767" s="164">
        <v>781</v>
      </c>
      <c r="B767" s="181" t="s">
        <v>103</v>
      </c>
      <c r="C767" s="199"/>
      <c r="D767" s="212"/>
      <c r="E767" s="312"/>
      <c r="F767" s="213">
        <f>F766*0.18</f>
        <v>0</v>
      </c>
    </row>
    <row r="768" spans="1:6" customFormat="1" ht="18.5" x14ac:dyDescent="0.55000000000000004">
      <c r="A768" s="214">
        <v>782</v>
      </c>
      <c r="B768" s="186" t="s">
        <v>384</v>
      </c>
      <c r="C768" s="215"/>
      <c r="D768" s="216"/>
      <c r="E768" s="316"/>
      <c r="F768" s="217">
        <f>F766+F767</f>
        <v>0</v>
      </c>
    </row>
    <row r="769" spans="1:6" customFormat="1" ht="18" x14ac:dyDescent="0.35">
      <c r="A769" s="16">
        <v>783</v>
      </c>
      <c r="B769" s="17" t="s">
        <v>385</v>
      </c>
      <c r="C769" s="69"/>
      <c r="D769" s="70"/>
      <c r="E769" s="284"/>
      <c r="F769" s="71"/>
    </row>
    <row r="770" spans="1:6" s="21" customFormat="1" ht="16.5" x14ac:dyDescent="0.5">
      <c r="A770" s="160">
        <v>785</v>
      </c>
      <c r="B770" s="203" t="s">
        <v>304</v>
      </c>
      <c r="C770" s="203" t="s">
        <v>0</v>
      </c>
      <c r="D770" s="203" t="s">
        <v>0</v>
      </c>
      <c r="E770" s="314"/>
      <c r="F770" s="204" t="s">
        <v>0</v>
      </c>
    </row>
    <row r="771" spans="1:6" s="21" customFormat="1" ht="16.5" x14ac:dyDescent="0.5">
      <c r="A771" s="160">
        <v>786</v>
      </c>
      <c r="B771" s="203" t="s">
        <v>112</v>
      </c>
      <c r="C771" s="203" t="s">
        <v>0</v>
      </c>
      <c r="D771" s="203" t="s">
        <v>0</v>
      </c>
      <c r="E771" s="314"/>
      <c r="F771" s="204" t="s">
        <v>0</v>
      </c>
    </row>
    <row r="772" spans="1:6" s="21" customFormat="1" ht="16.5" x14ac:dyDescent="0.5">
      <c r="A772" s="183">
        <v>787</v>
      </c>
      <c r="B772" s="184" t="s">
        <v>113</v>
      </c>
      <c r="C772" s="184" t="s">
        <v>46</v>
      </c>
      <c r="D772" s="184">
        <v>1</v>
      </c>
      <c r="E772" s="309"/>
      <c r="F772" s="207">
        <f>E772*D772</f>
        <v>0</v>
      </c>
    </row>
    <row r="773" spans="1:6" s="21" customFormat="1" ht="16.5" x14ac:dyDescent="0.5">
      <c r="A773" s="160">
        <v>788</v>
      </c>
      <c r="B773" s="203" t="s">
        <v>326</v>
      </c>
      <c r="C773" s="203" t="s">
        <v>0</v>
      </c>
      <c r="D773" s="203" t="s">
        <v>0</v>
      </c>
      <c r="E773" s="314"/>
      <c r="F773" s="218">
        <f>SUM(F772:F772)</f>
        <v>0</v>
      </c>
    </row>
    <row r="774" spans="1:6" s="21" customFormat="1" ht="16.5" x14ac:dyDescent="0.5">
      <c r="A774" s="160">
        <v>789</v>
      </c>
      <c r="B774" s="203" t="s">
        <v>115</v>
      </c>
      <c r="C774" s="203" t="s">
        <v>0</v>
      </c>
      <c r="D774" s="203" t="s">
        <v>0</v>
      </c>
      <c r="E774" s="314"/>
      <c r="F774" s="219" t="s">
        <v>0</v>
      </c>
    </row>
    <row r="775" spans="1:6" s="21" customFormat="1" ht="33" x14ac:dyDescent="0.5">
      <c r="A775" s="183">
        <v>790</v>
      </c>
      <c r="B775" s="184" t="s">
        <v>116</v>
      </c>
      <c r="C775" s="184" t="s">
        <v>75</v>
      </c>
      <c r="D775" s="184">
        <v>1</v>
      </c>
      <c r="E775" s="309"/>
      <c r="F775" s="207">
        <f>E775*D775</f>
        <v>0</v>
      </c>
    </row>
    <row r="776" spans="1:6" s="21" customFormat="1" ht="16.5" x14ac:dyDescent="0.5">
      <c r="A776" s="183">
        <v>791</v>
      </c>
      <c r="B776" s="184" t="s">
        <v>117</v>
      </c>
      <c r="C776" s="184" t="s">
        <v>46</v>
      </c>
      <c r="D776" s="184">
        <v>1</v>
      </c>
      <c r="E776" s="309"/>
      <c r="F776" s="207">
        <f>E776*D776</f>
        <v>0</v>
      </c>
    </row>
    <row r="777" spans="1:6" s="21" customFormat="1" ht="16.5" x14ac:dyDescent="0.5">
      <c r="A777" s="160">
        <v>792</v>
      </c>
      <c r="B777" s="203" t="s">
        <v>135</v>
      </c>
      <c r="C777" s="203" t="s">
        <v>0</v>
      </c>
      <c r="D777" s="203" t="s">
        <v>0</v>
      </c>
      <c r="E777" s="314"/>
      <c r="F777" s="218">
        <f>SUM(F775:F776)</f>
        <v>0</v>
      </c>
    </row>
    <row r="778" spans="1:6" s="21" customFormat="1" ht="16.5" x14ac:dyDescent="0.5">
      <c r="A778" s="169">
        <v>793</v>
      </c>
      <c r="B778" s="186" t="s">
        <v>118</v>
      </c>
      <c r="C778" s="186" t="s">
        <v>0</v>
      </c>
      <c r="D778" s="186" t="s">
        <v>0</v>
      </c>
      <c r="E778" s="310"/>
      <c r="F778" s="187">
        <f>F777+F773</f>
        <v>0</v>
      </c>
    </row>
    <row r="779" spans="1:6" s="21" customFormat="1" ht="18.5" x14ac:dyDescent="0.55000000000000004">
      <c r="A779" s="220">
        <v>794</v>
      </c>
      <c r="B779" s="221" t="s">
        <v>387</v>
      </c>
      <c r="C779" s="222"/>
      <c r="D779" s="223">
        <v>1</v>
      </c>
      <c r="E779" s="317"/>
      <c r="F779" s="224">
        <f>F778*D779</f>
        <v>0</v>
      </c>
    </row>
    <row r="780" spans="1:6" s="21" customFormat="1" ht="18.5" x14ac:dyDescent="0.55000000000000004">
      <c r="A780" s="220">
        <v>795</v>
      </c>
      <c r="B780" s="221" t="s">
        <v>119</v>
      </c>
      <c r="C780" s="222"/>
      <c r="D780" s="223"/>
      <c r="E780" s="317"/>
      <c r="F780" s="224">
        <f>F779*18/100</f>
        <v>0</v>
      </c>
    </row>
    <row r="781" spans="1:6" s="21" customFormat="1" ht="18.5" x14ac:dyDescent="0.55000000000000004">
      <c r="A781" s="225">
        <v>796</v>
      </c>
      <c r="B781" s="226" t="s">
        <v>386</v>
      </c>
      <c r="C781" s="227"/>
      <c r="D781" s="228"/>
      <c r="E781" s="318"/>
      <c r="F781" s="229">
        <f>F780+F779</f>
        <v>0</v>
      </c>
    </row>
    <row r="782" spans="1:6" customFormat="1" ht="18" x14ac:dyDescent="0.35">
      <c r="A782" s="230">
        <v>797</v>
      </c>
      <c r="B782" s="231" t="s">
        <v>388</v>
      </c>
      <c r="C782" s="232"/>
      <c r="D782" s="233"/>
      <c r="E782" s="319"/>
      <c r="F782" s="234"/>
    </row>
    <row r="783" spans="1:6" s="21" customFormat="1" ht="15.5" x14ac:dyDescent="0.3">
      <c r="A783" s="235">
        <v>799</v>
      </c>
      <c r="B783" s="236" t="s">
        <v>327</v>
      </c>
      <c r="C783" s="237" t="s">
        <v>75</v>
      </c>
      <c r="D783" s="238">
        <v>1</v>
      </c>
      <c r="E783" s="9"/>
      <c r="F783" s="239">
        <f t="shared" ref="F783:F797" si="35">D783*E783</f>
        <v>0</v>
      </c>
    </row>
    <row r="784" spans="1:6" s="21" customFormat="1" ht="15.5" x14ac:dyDescent="0.3">
      <c r="A784" s="240">
        <v>800</v>
      </c>
      <c r="B784" s="241" t="s">
        <v>213</v>
      </c>
      <c r="C784" s="242" t="s">
        <v>14</v>
      </c>
      <c r="D784" s="243">
        <f>12.8*(13-5.4)*0.8</f>
        <v>77.824000000000012</v>
      </c>
      <c r="E784" s="7"/>
      <c r="F784" s="244">
        <f t="shared" si="35"/>
        <v>0</v>
      </c>
    </row>
    <row r="785" spans="1:6" s="21" customFormat="1" ht="15.5" x14ac:dyDescent="0.3">
      <c r="A785" s="240">
        <v>801</v>
      </c>
      <c r="B785" s="241" t="s">
        <v>214</v>
      </c>
      <c r="C785" s="242" t="s">
        <v>14</v>
      </c>
      <c r="D785" s="243">
        <f>((13-5.4)*5.2)*3.9</f>
        <v>154.12799999999999</v>
      </c>
      <c r="E785" s="7"/>
      <c r="F785" s="244">
        <f t="shared" si="35"/>
        <v>0</v>
      </c>
    </row>
    <row r="786" spans="1:6" s="21" customFormat="1" ht="15.5" x14ac:dyDescent="0.3">
      <c r="A786" s="240">
        <v>802</v>
      </c>
      <c r="B786" s="241" t="s">
        <v>215</v>
      </c>
      <c r="C786" s="242" t="s">
        <v>14</v>
      </c>
      <c r="D786" s="243">
        <f>((12-5.4)+4.2)*2*0.5*3.9</f>
        <v>42.120000000000005</v>
      </c>
      <c r="E786" s="7"/>
      <c r="F786" s="244">
        <f t="shared" si="35"/>
        <v>0</v>
      </c>
    </row>
    <row r="787" spans="1:6" s="21" customFormat="1" ht="15.5" x14ac:dyDescent="0.3">
      <c r="A787" s="240">
        <v>803</v>
      </c>
      <c r="B787" s="241" t="s">
        <v>216</v>
      </c>
      <c r="C787" s="245" t="s">
        <v>14</v>
      </c>
      <c r="D787" s="243">
        <f>D784+D785-D786</f>
        <v>189.83199999999999</v>
      </c>
      <c r="E787" s="8"/>
      <c r="F787" s="244">
        <f t="shared" si="35"/>
        <v>0</v>
      </c>
    </row>
    <row r="788" spans="1:6" s="21" customFormat="1" ht="15.5" x14ac:dyDescent="0.3">
      <c r="A788" s="240">
        <v>804</v>
      </c>
      <c r="B788" s="241" t="s">
        <v>217</v>
      </c>
      <c r="C788" s="242" t="s">
        <v>14</v>
      </c>
      <c r="D788" s="243">
        <f>(3.6+(13.2-5.4))*2*0.05*0.6</f>
        <v>0.68399999999999994</v>
      </c>
      <c r="E788" s="7"/>
      <c r="F788" s="244">
        <f t="shared" si="35"/>
        <v>0</v>
      </c>
    </row>
    <row r="789" spans="1:6" s="21" customFormat="1" ht="28" x14ac:dyDescent="0.3">
      <c r="A789" s="240">
        <v>805</v>
      </c>
      <c r="B789" s="241" t="s">
        <v>218</v>
      </c>
      <c r="C789" s="242" t="s">
        <v>14</v>
      </c>
      <c r="D789" s="243">
        <f>((12.4-5.4)+3.8)*2*3.65*0.4</f>
        <v>31.536000000000001</v>
      </c>
      <c r="E789" s="7"/>
      <c r="F789" s="244">
        <f t="shared" si="35"/>
        <v>0</v>
      </c>
    </row>
    <row r="790" spans="1:6" s="21" customFormat="1" ht="15.5" x14ac:dyDescent="0.3">
      <c r="A790" s="240">
        <v>806</v>
      </c>
      <c r="B790" s="241" t="s">
        <v>219</v>
      </c>
      <c r="C790" s="242" t="s">
        <v>14</v>
      </c>
      <c r="D790" s="243">
        <f>D788/0.5*0.4</f>
        <v>0.54720000000000002</v>
      </c>
      <c r="E790" s="7"/>
      <c r="F790" s="244">
        <f t="shared" si="35"/>
        <v>0</v>
      </c>
    </row>
    <row r="791" spans="1:6" s="21" customFormat="1" ht="15.5" x14ac:dyDescent="0.3">
      <c r="A791" s="240">
        <v>807</v>
      </c>
      <c r="B791" s="241" t="s">
        <v>220</v>
      </c>
      <c r="C791" s="242" t="s">
        <v>14</v>
      </c>
      <c r="D791" s="243">
        <f>((12-5.4)+3.8)*2*0.2*0.25+3.8*3*0.2*0.25</f>
        <v>1.6099999999999999</v>
      </c>
      <c r="E791" s="7"/>
      <c r="F791" s="244">
        <f t="shared" si="35"/>
        <v>0</v>
      </c>
    </row>
    <row r="792" spans="1:6" s="21" customFormat="1" ht="15.5" x14ac:dyDescent="0.3">
      <c r="A792" s="240">
        <v>808</v>
      </c>
      <c r="B792" s="241" t="s">
        <v>221</v>
      </c>
      <c r="C792" s="242" t="s">
        <v>37</v>
      </c>
      <c r="D792" s="243">
        <f>((11.6-5.4)+3.8)*2*3.85</f>
        <v>77</v>
      </c>
      <c r="E792" s="7"/>
      <c r="F792" s="244">
        <f t="shared" si="35"/>
        <v>0</v>
      </c>
    </row>
    <row r="793" spans="1:6" s="21" customFormat="1" ht="15.5" x14ac:dyDescent="0.3">
      <c r="A793" s="240">
        <v>809</v>
      </c>
      <c r="B793" s="241" t="s">
        <v>222</v>
      </c>
      <c r="C793" s="242" t="s">
        <v>14</v>
      </c>
      <c r="D793" s="243">
        <f>((11.6-5.4)*3.8)*0.3</f>
        <v>7.0679999999999987</v>
      </c>
      <c r="E793" s="7"/>
      <c r="F793" s="244">
        <f t="shared" si="35"/>
        <v>0</v>
      </c>
    </row>
    <row r="794" spans="1:6" s="21" customFormat="1" ht="15.5" x14ac:dyDescent="0.3">
      <c r="A794" s="240">
        <v>810</v>
      </c>
      <c r="B794" s="241" t="s">
        <v>223</v>
      </c>
      <c r="C794" s="242" t="s">
        <v>122</v>
      </c>
      <c r="D794" s="243">
        <v>1</v>
      </c>
      <c r="E794" s="7"/>
      <c r="F794" s="244">
        <f t="shared" si="35"/>
        <v>0</v>
      </c>
    </row>
    <row r="795" spans="1:6" s="21" customFormat="1" ht="15.5" x14ac:dyDescent="0.3">
      <c r="A795" s="240">
        <v>811</v>
      </c>
      <c r="B795" s="241" t="s">
        <v>224</v>
      </c>
      <c r="C795" s="245" t="s">
        <v>14</v>
      </c>
      <c r="D795" s="243">
        <f>((11-5.4)*4.2)*0.15</f>
        <v>3.528</v>
      </c>
      <c r="E795" s="8"/>
      <c r="F795" s="244">
        <f t="shared" si="35"/>
        <v>0</v>
      </c>
    </row>
    <row r="796" spans="1:6" s="21" customFormat="1" ht="15.5" x14ac:dyDescent="0.3">
      <c r="A796" s="240">
        <v>812</v>
      </c>
      <c r="B796" s="246" t="s">
        <v>225</v>
      </c>
      <c r="C796" s="245" t="s">
        <v>37</v>
      </c>
      <c r="D796" s="243">
        <f>4.2*1*0.15</f>
        <v>0.63</v>
      </c>
      <c r="E796" s="8"/>
      <c r="F796" s="244">
        <f t="shared" si="35"/>
        <v>0</v>
      </c>
    </row>
    <row r="797" spans="1:6" s="21" customFormat="1" ht="15.5" x14ac:dyDescent="0.3">
      <c r="A797" s="240">
        <v>813</v>
      </c>
      <c r="B797" s="241" t="s">
        <v>244</v>
      </c>
      <c r="C797" s="242" t="s">
        <v>212</v>
      </c>
      <c r="D797" s="243">
        <v>1</v>
      </c>
      <c r="E797" s="7"/>
      <c r="F797" s="244">
        <f t="shared" si="35"/>
        <v>0</v>
      </c>
    </row>
    <row r="798" spans="1:6" s="21" customFormat="1" ht="16.5" x14ac:dyDescent="0.5">
      <c r="A798" s="160">
        <v>814</v>
      </c>
      <c r="B798" s="203" t="s">
        <v>328</v>
      </c>
      <c r="C798" s="247" t="s">
        <v>0</v>
      </c>
      <c r="D798" s="248"/>
      <c r="E798" s="320"/>
      <c r="F798" s="218">
        <f>SUM(F783:F797)</f>
        <v>0</v>
      </c>
    </row>
    <row r="799" spans="1:6" s="21" customFormat="1" ht="15" x14ac:dyDescent="0.3">
      <c r="A799" s="249">
        <v>815</v>
      </c>
      <c r="B799" s="250"/>
      <c r="C799" s="251"/>
      <c r="D799" s="252"/>
      <c r="E799" s="321"/>
      <c r="F799" s="253"/>
    </row>
    <row r="800" spans="1:6" s="21" customFormat="1" ht="16.5" x14ac:dyDescent="0.5">
      <c r="A800" s="169">
        <v>816</v>
      </c>
      <c r="B800" s="186" t="s">
        <v>329</v>
      </c>
      <c r="C800" s="186" t="s">
        <v>0</v>
      </c>
      <c r="D800" s="186" t="s">
        <v>0</v>
      </c>
      <c r="E800" s="310"/>
      <c r="F800" s="187">
        <f>F798</f>
        <v>0</v>
      </c>
    </row>
    <row r="801" spans="1:6" s="21" customFormat="1" ht="16.5" x14ac:dyDescent="0.5">
      <c r="A801" s="164">
        <v>817</v>
      </c>
      <c r="B801" s="181" t="s">
        <v>103</v>
      </c>
      <c r="C801" s="199"/>
      <c r="D801" s="212"/>
      <c r="E801" s="312"/>
      <c r="F801" s="254">
        <f>F800*0.18</f>
        <v>0</v>
      </c>
    </row>
    <row r="802" spans="1:6" s="21" customFormat="1" ht="18.5" x14ac:dyDescent="0.55000000000000004">
      <c r="A802" s="195">
        <v>818</v>
      </c>
      <c r="B802" s="255" t="s">
        <v>330</v>
      </c>
      <c r="C802" s="201"/>
      <c r="D802" s="256"/>
      <c r="E802" s="313"/>
      <c r="F802" s="257">
        <f>F801+F800</f>
        <v>0</v>
      </c>
    </row>
    <row r="803" spans="1:6" customFormat="1" ht="18" x14ac:dyDescent="0.35">
      <c r="A803" s="16">
        <v>819</v>
      </c>
      <c r="B803" s="17" t="s">
        <v>389</v>
      </c>
      <c r="C803" s="69"/>
      <c r="D803" s="70"/>
      <c r="E803" s="284"/>
      <c r="F803" s="71"/>
    </row>
    <row r="804" spans="1:6" s="21" customFormat="1" ht="16.5" x14ac:dyDescent="0.5">
      <c r="A804" s="160">
        <v>821</v>
      </c>
      <c r="B804" s="203" t="s">
        <v>112</v>
      </c>
      <c r="C804" s="203" t="s">
        <v>0</v>
      </c>
      <c r="D804" s="203" t="s">
        <v>0</v>
      </c>
      <c r="E804" s="314"/>
      <c r="F804" s="204" t="s">
        <v>0</v>
      </c>
    </row>
    <row r="805" spans="1:6" s="21" customFormat="1" ht="16.5" x14ac:dyDescent="0.5">
      <c r="A805" s="183">
        <v>822</v>
      </c>
      <c r="B805" s="184" t="s">
        <v>125</v>
      </c>
      <c r="C805" s="184" t="s">
        <v>46</v>
      </c>
      <c r="D805" s="184">
        <v>1</v>
      </c>
      <c r="E805" s="309"/>
      <c r="F805" s="207">
        <f>E805*D805</f>
        <v>0</v>
      </c>
    </row>
    <row r="806" spans="1:6" s="21" customFormat="1" ht="16.5" x14ac:dyDescent="0.5">
      <c r="A806" s="183">
        <v>823</v>
      </c>
      <c r="B806" s="184" t="s">
        <v>126</v>
      </c>
      <c r="C806" s="184" t="s">
        <v>46</v>
      </c>
      <c r="D806" s="184">
        <v>1</v>
      </c>
      <c r="E806" s="309"/>
      <c r="F806" s="207">
        <f>E806*D806</f>
        <v>0</v>
      </c>
    </row>
    <row r="807" spans="1:6" s="21" customFormat="1" ht="16.5" x14ac:dyDescent="0.5">
      <c r="A807" s="160">
        <v>824</v>
      </c>
      <c r="B807" s="203" t="s">
        <v>127</v>
      </c>
      <c r="C807" s="203" t="s">
        <v>0</v>
      </c>
      <c r="D807" s="203" t="s">
        <v>0</v>
      </c>
      <c r="E807" s="314"/>
      <c r="F807" s="218">
        <f>SUM(F805:F806)</f>
        <v>0</v>
      </c>
    </row>
    <row r="808" spans="1:6" s="21" customFormat="1" ht="16.5" x14ac:dyDescent="0.5">
      <c r="A808" s="160">
        <v>825</v>
      </c>
      <c r="B808" s="203" t="s">
        <v>128</v>
      </c>
      <c r="C808" s="203" t="s">
        <v>0</v>
      </c>
      <c r="D808" s="203" t="s">
        <v>0</v>
      </c>
      <c r="E808" s="314"/>
      <c r="F808" s="219" t="s">
        <v>0</v>
      </c>
    </row>
    <row r="809" spans="1:6" s="21" customFormat="1" ht="18.5" x14ac:dyDescent="0.5">
      <c r="A809" s="183">
        <v>826</v>
      </c>
      <c r="B809" s="184" t="s">
        <v>32</v>
      </c>
      <c r="C809" s="184" t="s">
        <v>331</v>
      </c>
      <c r="D809" s="184">
        <v>0.73333333333333339</v>
      </c>
      <c r="E809" s="309"/>
      <c r="F809" s="207">
        <f t="shared" ref="F809:F815" si="36">E809*D809</f>
        <v>0</v>
      </c>
    </row>
    <row r="810" spans="1:6" s="21" customFormat="1" ht="18.5" x14ac:dyDescent="0.5">
      <c r="A810" s="183">
        <v>827</v>
      </c>
      <c r="B810" s="184" t="s">
        <v>129</v>
      </c>
      <c r="C810" s="184" t="s">
        <v>331</v>
      </c>
      <c r="D810" s="184">
        <v>2.8800000000000003</v>
      </c>
      <c r="E810" s="309"/>
      <c r="F810" s="207">
        <f t="shared" si="36"/>
        <v>0</v>
      </c>
    </row>
    <row r="811" spans="1:6" s="21" customFormat="1" ht="18.5" x14ac:dyDescent="0.5">
      <c r="A811" s="183">
        <v>828</v>
      </c>
      <c r="B811" s="184" t="s">
        <v>130</v>
      </c>
      <c r="C811" s="184" t="s">
        <v>332</v>
      </c>
      <c r="D811" s="184">
        <v>9.6</v>
      </c>
      <c r="E811" s="309"/>
      <c r="F811" s="207">
        <f t="shared" si="36"/>
        <v>0</v>
      </c>
    </row>
    <row r="812" spans="1:6" s="21" customFormat="1" ht="18.5" x14ac:dyDescent="0.5">
      <c r="A812" s="183">
        <v>829</v>
      </c>
      <c r="B812" s="184" t="s">
        <v>131</v>
      </c>
      <c r="C812" s="184" t="s">
        <v>331</v>
      </c>
      <c r="D812" s="184">
        <v>0.77333333333333332</v>
      </c>
      <c r="E812" s="309"/>
      <c r="F812" s="207">
        <f t="shared" si="36"/>
        <v>0</v>
      </c>
    </row>
    <row r="813" spans="1:6" s="21" customFormat="1" ht="18.5" x14ac:dyDescent="0.5">
      <c r="A813" s="183">
        <v>830</v>
      </c>
      <c r="B813" s="184" t="s">
        <v>132</v>
      </c>
      <c r="C813" s="184" t="s">
        <v>332</v>
      </c>
      <c r="D813" s="184">
        <v>2.6666666666666665</v>
      </c>
      <c r="E813" s="309"/>
      <c r="F813" s="207">
        <f t="shared" si="36"/>
        <v>0</v>
      </c>
    </row>
    <row r="814" spans="1:6" s="21" customFormat="1" ht="18.5" x14ac:dyDescent="0.5">
      <c r="A814" s="183">
        <v>831</v>
      </c>
      <c r="B814" s="184" t="s">
        <v>133</v>
      </c>
      <c r="C814" s="184" t="s">
        <v>331</v>
      </c>
      <c r="D814" s="184">
        <v>1.4133333333333333</v>
      </c>
      <c r="E814" s="309"/>
      <c r="F814" s="207">
        <f t="shared" si="36"/>
        <v>0</v>
      </c>
    </row>
    <row r="815" spans="1:6" s="21" customFormat="1" ht="18.5" x14ac:dyDescent="0.5">
      <c r="A815" s="183">
        <v>832</v>
      </c>
      <c r="B815" s="184" t="s">
        <v>134</v>
      </c>
      <c r="C815" s="184" t="s">
        <v>331</v>
      </c>
      <c r="D815" s="184">
        <v>0.17333333333333334</v>
      </c>
      <c r="E815" s="309"/>
      <c r="F815" s="207">
        <f t="shared" si="36"/>
        <v>0</v>
      </c>
    </row>
    <row r="816" spans="1:6" s="21" customFormat="1" ht="16.5" x14ac:dyDescent="0.5">
      <c r="A816" s="160">
        <v>833</v>
      </c>
      <c r="B816" s="203" t="s">
        <v>135</v>
      </c>
      <c r="C816" s="203" t="s">
        <v>0</v>
      </c>
      <c r="D816" s="203" t="s">
        <v>0</v>
      </c>
      <c r="E816" s="314"/>
      <c r="F816" s="218">
        <f>SUM(F809:F815)</f>
        <v>0</v>
      </c>
    </row>
    <row r="817" spans="1:6" s="21" customFormat="1" ht="16.5" x14ac:dyDescent="0.5">
      <c r="A817" s="160">
        <v>834</v>
      </c>
      <c r="B817" s="203" t="s">
        <v>136</v>
      </c>
      <c r="C817" s="203" t="s">
        <v>0</v>
      </c>
      <c r="D817" s="203"/>
      <c r="E817" s="314"/>
      <c r="F817" s="219" t="s">
        <v>0</v>
      </c>
    </row>
    <row r="818" spans="1:6" s="21" customFormat="1" ht="33" x14ac:dyDescent="0.5">
      <c r="A818" s="183">
        <v>835</v>
      </c>
      <c r="B818" s="184" t="s">
        <v>137</v>
      </c>
      <c r="C818" s="184" t="s">
        <v>332</v>
      </c>
      <c r="D818" s="184">
        <f>1.5*12.4</f>
        <v>18.600000000000001</v>
      </c>
      <c r="E818" s="309"/>
      <c r="F818" s="207">
        <f>E818*D818</f>
        <v>0</v>
      </c>
    </row>
    <row r="819" spans="1:6" s="21" customFormat="1" ht="18.5" x14ac:dyDescent="0.5">
      <c r="A819" s="183">
        <v>836</v>
      </c>
      <c r="B819" s="184" t="s">
        <v>138</v>
      </c>
      <c r="C819" s="184" t="s">
        <v>332</v>
      </c>
      <c r="D819" s="184">
        <f>1.5*12.4</f>
        <v>18.600000000000001</v>
      </c>
      <c r="E819" s="309"/>
      <c r="F819" s="207">
        <f>E819*D819</f>
        <v>0</v>
      </c>
    </row>
    <row r="820" spans="1:6" s="21" customFormat="1" ht="16.5" x14ac:dyDescent="0.5">
      <c r="A820" s="160">
        <v>837</v>
      </c>
      <c r="B820" s="203" t="s">
        <v>139</v>
      </c>
      <c r="C820" s="203" t="s">
        <v>0</v>
      </c>
      <c r="D820" s="203" t="s">
        <v>0</v>
      </c>
      <c r="E820" s="314"/>
      <c r="F820" s="218">
        <f>SUM(F818:F819)</f>
        <v>0</v>
      </c>
    </row>
    <row r="821" spans="1:6" s="21" customFormat="1" ht="16.5" x14ac:dyDescent="0.5">
      <c r="A821" s="160">
        <v>838</v>
      </c>
      <c r="B821" s="203" t="s">
        <v>115</v>
      </c>
      <c r="C821" s="203" t="s">
        <v>0</v>
      </c>
      <c r="D821" s="203" t="s">
        <v>0</v>
      </c>
      <c r="E821" s="314"/>
      <c r="F821" s="219" t="s">
        <v>0</v>
      </c>
    </row>
    <row r="822" spans="1:6" s="21" customFormat="1" ht="16.5" x14ac:dyDescent="0.5">
      <c r="A822" s="183">
        <v>839</v>
      </c>
      <c r="B822" s="184" t="s">
        <v>140</v>
      </c>
      <c r="C822" s="184" t="s">
        <v>75</v>
      </c>
      <c r="D822" s="184">
        <v>1</v>
      </c>
      <c r="E822" s="309"/>
      <c r="F822" s="207">
        <f t="shared" ref="F822:F831" si="37">E822*D822</f>
        <v>0</v>
      </c>
    </row>
    <row r="823" spans="1:6" s="21" customFormat="1" ht="16.5" x14ac:dyDescent="0.5">
      <c r="A823" s="183">
        <v>840</v>
      </c>
      <c r="B823" s="184" t="s">
        <v>141</v>
      </c>
      <c r="C823" s="184" t="s">
        <v>142</v>
      </c>
      <c r="D823" s="184">
        <v>20</v>
      </c>
      <c r="E823" s="309"/>
      <c r="F823" s="207">
        <f t="shared" si="37"/>
        <v>0</v>
      </c>
    </row>
    <row r="824" spans="1:6" s="21" customFormat="1" ht="16.5" x14ac:dyDescent="0.5">
      <c r="A824" s="183">
        <v>841</v>
      </c>
      <c r="B824" s="184" t="s">
        <v>143</v>
      </c>
      <c r="C824" s="184" t="s">
        <v>46</v>
      </c>
      <c r="D824" s="184">
        <v>1</v>
      </c>
      <c r="E824" s="309"/>
      <c r="F824" s="207">
        <f t="shared" si="37"/>
        <v>0</v>
      </c>
    </row>
    <row r="825" spans="1:6" s="21" customFormat="1" ht="33" x14ac:dyDescent="0.5">
      <c r="A825" s="183">
        <v>842</v>
      </c>
      <c r="B825" s="184" t="s">
        <v>144</v>
      </c>
      <c r="C825" s="184" t="s">
        <v>145</v>
      </c>
      <c r="D825" s="184">
        <v>4</v>
      </c>
      <c r="E825" s="309"/>
      <c r="F825" s="207">
        <f t="shared" si="37"/>
        <v>0</v>
      </c>
    </row>
    <row r="826" spans="1:6" s="21" customFormat="1" ht="33" x14ac:dyDescent="0.5">
      <c r="A826" s="183">
        <v>843</v>
      </c>
      <c r="B826" s="184" t="s">
        <v>146</v>
      </c>
      <c r="C826" s="184" t="s">
        <v>145</v>
      </c>
      <c r="D826" s="184">
        <v>4</v>
      </c>
      <c r="E826" s="309"/>
      <c r="F826" s="207">
        <f t="shared" si="37"/>
        <v>0</v>
      </c>
    </row>
    <row r="827" spans="1:6" s="21" customFormat="1" ht="33" x14ac:dyDescent="0.5">
      <c r="A827" s="183">
        <v>844</v>
      </c>
      <c r="B827" s="184" t="s">
        <v>147</v>
      </c>
      <c r="C827" s="184" t="s">
        <v>145</v>
      </c>
      <c r="D827" s="184">
        <v>5</v>
      </c>
      <c r="E827" s="309"/>
      <c r="F827" s="207">
        <f t="shared" si="37"/>
        <v>0</v>
      </c>
    </row>
    <row r="828" spans="1:6" s="21" customFormat="1" ht="33" x14ac:dyDescent="0.5">
      <c r="A828" s="183">
        <v>845</v>
      </c>
      <c r="B828" s="184" t="s">
        <v>148</v>
      </c>
      <c r="C828" s="184" t="s">
        <v>145</v>
      </c>
      <c r="D828" s="184">
        <v>4</v>
      </c>
      <c r="E828" s="309"/>
      <c r="F828" s="207">
        <f t="shared" si="37"/>
        <v>0</v>
      </c>
    </row>
    <row r="829" spans="1:6" s="21" customFormat="1" ht="33" x14ac:dyDescent="0.5">
      <c r="A829" s="183">
        <v>846</v>
      </c>
      <c r="B829" s="184" t="s">
        <v>149</v>
      </c>
      <c r="C829" s="184" t="s">
        <v>46</v>
      </c>
      <c r="D829" s="184">
        <v>1</v>
      </c>
      <c r="E829" s="309"/>
      <c r="F829" s="207">
        <f t="shared" si="37"/>
        <v>0</v>
      </c>
    </row>
    <row r="830" spans="1:6" s="21" customFormat="1" ht="16.5" x14ac:dyDescent="0.5">
      <c r="A830" s="183">
        <v>847</v>
      </c>
      <c r="B830" s="184" t="s">
        <v>150</v>
      </c>
      <c r="C830" s="184" t="s">
        <v>145</v>
      </c>
      <c r="D830" s="184">
        <v>4</v>
      </c>
      <c r="E830" s="309"/>
      <c r="F830" s="207">
        <f t="shared" si="37"/>
        <v>0</v>
      </c>
    </row>
    <row r="831" spans="1:6" s="21" customFormat="1" ht="16.5" x14ac:dyDescent="0.5">
      <c r="A831" s="183">
        <v>848</v>
      </c>
      <c r="B831" s="184" t="s">
        <v>151</v>
      </c>
      <c r="C831" s="184" t="s">
        <v>46</v>
      </c>
      <c r="D831" s="184">
        <v>1</v>
      </c>
      <c r="E831" s="309"/>
      <c r="F831" s="207">
        <f t="shared" si="37"/>
        <v>0</v>
      </c>
    </row>
    <row r="832" spans="1:6" s="21" customFormat="1" ht="16.5" x14ac:dyDescent="0.5">
      <c r="A832" s="160">
        <v>849</v>
      </c>
      <c r="B832" s="203" t="s">
        <v>152</v>
      </c>
      <c r="C832" s="203" t="s">
        <v>0</v>
      </c>
      <c r="D832" s="203" t="s">
        <v>0</v>
      </c>
      <c r="E832" s="314"/>
      <c r="F832" s="218">
        <f>SUM(F822:F831)</f>
        <v>0</v>
      </c>
    </row>
    <row r="833" spans="1:6" s="21" customFormat="1" ht="16.5" x14ac:dyDescent="0.5">
      <c r="A833" s="258">
        <v>851</v>
      </c>
      <c r="B833" s="259" t="s">
        <v>153</v>
      </c>
      <c r="C833" s="259" t="s">
        <v>0</v>
      </c>
      <c r="D833" s="259" t="s">
        <v>0</v>
      </c>
      <c r="E833" s="322"/>
      <c r="F833" s="260" t="s">
        <v>0</v>
      </c>
    </row>
    <row r="834" spans="1:6" s="21" customFormat="1" ht="16.5" x14ac:dyDescent="0.5">
      <c r="A834" s="183">
        <v>852</v>
      </c>
      <c r="B834" s="184" t="s">
        <v>154</v>
      </c>
      <c r="C834" s="184" t="s">
        <v>14</v>
      </c>
      <c r="D834" s="184">
        <v>1</v>
      </c>
      <c r="E834" s="309"/>
      <c r="F834" s="207">
        <f>E834*D834</f>
        <v>0</v>
      </c>
    </row>
    <row r="835" spans="1:6" s="21" customFormat="1" ht="16.5" x14ac:dyDescent="0.5">
      <c r="A835" s="183">
        <v>853</v>
      </c>
      <c r="B835" s="184" t="s">
        <v>155</v>
      </c>
      <c r="C835" s="184" t="s">
        <v>14</v>
      </c>
      <c r="D835" s="184">
        <v>1</v>
      </c>
      <c r="E835" s="309"/>
      <c r="F835" s="207">
        <f>E835*D835</f>
        <v>0</v>
      </c>
    </row>
    <row r="836" spans="1:6" s="21" customFormat="1" ht="16.5" x14ac:dyDescent="0.5">
      <c r="A836" s="183">
        <v>854</v>
      </c>
      <c r="B836" s="184" t="s">
        <v>156</v>
      </c>
      <c r="C836" s="184" t="s">
        <v>14</v>
      </c>
      <c r="D836" s="184">
        <v>0.9</v>
      </c>
      <c r="E836" s="309"/>
      <c r="F836" s="207">
        <f>E836*D836</f>
        <v>0</v>
      </c>
    </row>
    <row r="837" spans="1:6" s="21" customFormat="1" ht="16.5" x14ac:dyDescent="0.5">
      <c r="A837" s="183">
        <v>855</v>
      </c>
      <c r="B837" s="184" t="s">
        <v>157</v>
      </c>
      <c r="C837" s="184" t="s">
        <v>14</v>
      </c>
      <c r="D837" s="184">
        <v>0.2</v>
      </c>
      <c r="E837" s="309"/>
      <c r="F837" s="207">
        <f>E837*D837</f>
        <v>0</v>
      </c>
    </row>
    <row r="838" spans="1:6" s="21" customFormat="1" ht="16.5" x14ac:dyDescent="0.5">
      <c r="A838" s="183">
        <v>856</v>
      </c>
      <c r="B838" s="184" t="s">
        <v>158</v>
      </c>
      <c r="C838" s="184" t="s">
        <v>75</v>
      </c>
      <c r="D838" s="184">
        <v>1</v>
      </c>
      <c r="E838" s="309"/>
      <c r="F838" s="207">
        <f>E838*D838</f>
        <v>0</v>
      </c>
    </row>
    <row r="839" spans="1:6" s="21" customFormat="1" ht="16.5" x14ac:dyDescent="0.5">
      <c r="A839" s="160">
        <v>857</v>
      </c>
      <c r="B839" s="203" t="s">
        <v>159</v>
      </c>
      <c r="C839" s="203" t="s">
        <v>0</v>
      </c>
      <c r="D839" s="203" t="s">
        <v>0</v>
      </c>
      <c r="E839" s="314"/>
      <c r="F839" s="218">
        <f>SUM(F834:F838)</f>
        <v>0</v>
      </c>
    </row>
    <row r="840" spans="1:6" s="21" customFormat="1" ht="16.5" x14ac:dyDescent="0.5">
      <c r="A840" s="160">
        <v>858</v>
      </c>
      <c r="B840" s="203" t="s">
        <v>271</v>
      </c>
      <c r="C840" s="203" t="s">
        <v>0</v>
      </c>
      <c r="D840" s="203" t="s">
        <v>0</v>
      </c>
      <c r="E840" s="314"/>
      <c r="F840" s="218">
        <f>F839+F832+F820+F816+F807</f>
        <v>0</v>
      </c>
    </row>
    <row r="841" spans="1:6" s="21" customFormat="1" ht="18.5" x14ac:dyDescent="0.55000000000000004">
      <c r="A841" s="220">
        <v>859</v>
      </c>
      <c r="B841" s="221" t="s">
        <v>333</v>
      </c>
      <c r="C841" s="222"/>
      <c r="D841" s="223">
        <v>1</v>
      </c>
      <c r="E841" s="317"/>
      <c r="F841" s="224">
        <f>F840*D841</f>
        <v>0</v>
      </c>
    </row>
    <row r="842" spans="1:6" s="21" customFormat="1" ht="18.5" x14ac:dyDescent="0.55000000000000004">
      <c r="A842" s="220">
        <v>860</v>
      </c>
      <c r="B842" s="221" t="s">
        <v>119</v>
      </c>
      <c r="C842" s="222"/>
      <c r="D842" s="223"/>
      <c r="E842" s="317"/>
      <c r="F842" s="224">
        <f>F841*18/100</f>
        <v>0</v>
      </c>
    </row>
    <row r="843" spans="1:6" customFormat="1" ht="18.5" x14ac:dyDescent="0.55000000000000004">
      <c r="A843" s="261">
        <v>861</v>
      </c>
      <c r="B843" s="262" t="s">
        <v>333</v>
      </c>
      <c r="C843" s="263"/>
      <c r="D843" s="264"/>
      <c r="E843" s="323"/>
      <c r="F843" s="265">
        <f>F841+F842</f>
        <v>0</v>
      </c>
    </row>
    <row r="844" spans="1:6" customFormat="1" ht="18" x14ac:dyDescent="0.35">
      <c r="A844" s="16">
        <v>862</v>
      </c>
      <c r="B844" s="17" t="s">
        <v>391</v>
      </c>
      <c r="C844" s="69"/>
      <c r="D844" s="70"/>
      <c r="E844" s="284"/>
      <c r="F844" s="71">
        <f>F843+F802+F781+F768+F752</f>
        <v>0</v>
      </c>
    </row>
    <row r="845" spans="1:6" customFormat="1" ht="18" x14ac:dyDescent="0.35">
      <c r="A845" s="16">
        <v>862</v>
      </c>
      <c r="B845" s="17" t="s">
        <v>390</v>
      </c>
      <c r="C845" s="69"/>
      <c r="D845" s="70"/>
      <c r="E845" s="284"/>
      <c r="F845" s="71"/>
    </row>
    <row r="846" spans="1:6" customFormat="1" ht="14.5" x14ac:dyDescent="0.35">
      <c r="A846" s="72">
        <v>864</v>
      </c>
      <c r="B846" s="73" t="s">
        <v>304</v>
      </c>
      <c r="C846" s="74" t="s">
        <v>0</v>
      </c>
      <c r="D846" s="74" t="s">
        <v>0</v>
      </c>
      <c r="E846" s="285"/>
      <c r="F846" s="75" t="s">
        <v>0</v>
      </c>
    </row>
    <row r="847" spans="1:6" customFormat="1" ht="14.5" x14ac:dyDescent="0.35">
      <c r="A847" s="72">
        <v>865</v>
      </c>
      <c r="B847" s="73" t="s">
        <v>112</v>
      </c>
      <c r="C847" s="74" t="s">
        <v>0</v>
      </c>
      <c r="D847" s="74" t="s">
        <v>0</v>
      </c>
      <c r="E847" s="285"/>
      <c r="F847" s="75" t="s">
        <v>0</v>
      </c>
    </row>
    <row r="848" spans="1:6" customFormat="1" ht="14.5" x14ac:dyDescent="0.35">
      <c r="A848" s="85">
        <v>866</v>
      </c>
      <c r="B848" s="86" t="s">
        <v>125</v>
      </c>
      <c r="C848" s="87" t="s">
        <v>46</v>
      </c>
      <c r="D848" s="87">
        <v>1</v>
      </c>
      <c r="E848" s="288"/>
      <c r="F848" s="88">
        <f>E848*D848</f>
        <v>0</v>
      </c>
    </row>
    <row r="849" spans="1:6" customFormat="1" ht="14.5" x14ac:dyDescent="0.35">
      <c r="A849" s="85">
        <v>867</v>
      </c>
      <c r="B849" s="86" t="s">
        <v>126</v>
      </c>
      <c r="C849" s="87" t="s">
        <v>46</v>
      </c>
      <c r="D849" s="87">
        <v>1</v>
      </c>
      <c r="E849" s="288"/>
      <c r="F849" s="88">
        <f>E849*D849</f>
        <v>0</v>
      </c>
    </row>
    <row r="850" spans="1:6" customFormat="1" ht="14.5" x14ac:dyDescent="0.35">
      <c r="A850" s="85">
        <v>868</v>
      </c>
      <c r="B850" s="86" t="s">
        <v>182</v>
      </c>
      <c r="C850" s="87" t="s">
        <v>183</v>
      </c>
      <c r="D850" s="87">
        <v>1.8</v>
      </c>
      <c r="E850" s="288"/>
      <c r="F850" s="88">
        <f>E850*D850</f>
        <v>0</v>
      </c>
    </row>
    <row r="851" spans="1:6" customFormat="1" ht="14.5" x14ac:dyDescent="0.35">
      <c r="A851" s="72">
        <v>869</v>
      </c>
      <c r="B851" s="73" t="s">
        <v>127</v>
      </c>
      <c r="C851" s="74" t="s">
        <v>0</v>
      </c>
      <c r="D851" s="74" t="s">
        <v>0</v>
      </c>
      <c r="E851" s="285"/>
      <c r="F851" s="102">
        <f>SUM(F848:F850)</f>
        <v>0</v>
      </c>
    </row>
    <row r="852" spans="1:6" customFormat="1" ht="14.5" x14ac:dyDescent="0.35">
      <c r="A852" s="72">
        <v>870</v>
      </c>
      <c r="B852" s="73" t="s">
        <v>128</v>
      </c>
      <c r="C852" s="74" t="s">
        <v>0</v>
      </c>
      <c r="D852" s="74" t="s">
        <v>0</v>
      </c>
      <c r="E852" s="285"/>
      <c r="F852" s="103" t="s">
        <v>0</v>
      </c>
    </row>
    <row r="853" spans="1:6" customFormat="1" ht="16.5" x14ac:dyDescent="0.35">
      <c r="A853" s="85">
        <v>871</v>
      </c>
      <c r="B853" s="86" t="s">
        <v>32</v>
      </c>
      <c r="C853" s="87" t="s">
        <v>90</v>
      </c>
      <c r="D853" s="87">
        <v>0.73333333333333339</v>
      </c>
      <c r="E853" s="288"/>
      <c r="F853" s="88">
        <f t="shared" ref="F853:F861" si="38">E853*D853</f>
        <v>0</v>
      </c>
    </row>
    <row r="854" spans="1:6" customFormat="1" ht="16.5" x14ac:dyDescent="0.35">
      <c r="A854" s="85">
        <v>872</v>
      </c>
      <c r="B854" s="86" t="s">
        <v>129</v>
      </c>
      <c r="C854" s="87" t="s">
        <v>90</v>
      </c>
      <c r="D854" s="87">
        <v>2.8800000000000003</v>
      </c>
      <c r="E854" s="288"/>
      <c r="F854" s="88">
        <f t="shared" si="38"/>
        <v>0</v>
      </c>
    </row>
    <row r="855" spans="1:6" customFormat="1" ht="28.5" x14ac:dyDescent="0.35">
      <c r="A855" s="85">
        <v>873</v>
      </c>
      <c r="B855" s="86" t="s">
        <v>130</v>
      </c>
      <c r="C855" s="87" t="s">
        <v>96</v>
      </c>
      <c r="D855" s="87">
        <v>9.6</v>
      </c>
      <c r="E855" s="288"/>
      <c r="F855" s="88">
        <f t="shared" si="38"/>
        <v>0</v>
      </c>
    </row>
    <row r="856" spans="1:6" customFormat="1" ht="16.5" x14ac:dyDescent="0.35">
      <c r="A856" s="85">
        <v>874</v>
      </c>
      <c r="B856" s="86" t="s">
        <v>131</v>
      </c>
      <c r="C856" s="87" t="s">
        <v>90</v>
      </c>
      <c r="D856" s="87">
        <v>0.77333333333333332</v>
      </c>
      <c r="E856" s="288"/>
      <c r="F856" s="88">
        <f t="shared" si="38"/>
        <v>0</v>
      </c>
    </row>
    <row r="857" spans="1:6" customFormat="1" ht="16.5" x14ac:dyDescent="0.35">
      <c r="A857" s="85">
        <v>875</v>
      </c>
      <c r="B857" s="86" t="s">
        <v>132</v>
      </c>
      <c r="C857" s="87" t="s">
        <v>96</v>
      </c>
      <c r="D857" s="87">
        <v>2.6666666666666665</v>
      </c>
      <c r="E857" s="288"/>
      <c r="F857" s="88">
        <f t="shared" si="38"/>
        <v>0</v>
      </c>
    </row>
    <row r="858" spans="1:6" customFormat="1" ht="16.5" x14ac:dyDescent="0.35">
      <c r="A858" s="85">
        <v>876</v>
      </c>
      <c r="B858" s="86" t="s">
        <v>133</v>
      </c>
      <c r="C858" s="87" t="s">
        <v>90</v>
      </c>
      <c r="D858" s="87">
        <v>1.4133333333333333</v>
      </c>
      <c r="E858" s="288"/>
      <c r="F858" s="88">
        <f t="shared" si="38"/>
        <v>0</v>
      </c>
    </row>
    <row r="859" spans="1:6" customFormat="1" ht="16.5" x14ac:dyDescent="0.35">
      <c r="A859" s="85">
        <v>877</v>
      </c>
      <c r="B859" s="86" t="s">
        <v>134</v>
      </c>
      <c r="C859" s="87" t="s">
        <v>90</v>
      </c>
      <c r="D859" s="87">
        <v>0.17333333333333334</v>
      </c>
      <c r="E859" s="288"/>
      <c r="F859" s="88">
        <f t="shared" si="38"/>
        <v>0</v>
      </c>
    </row>
    <row r="860" spans="1:6" customFormat="1" ht="14.5" x14ac:dyDescent="0.35">
      <c r="A860" s="85">
        <v>878</v>
      </c>
      <c r="B860" s="86" t="s">
        <v>185</v>
      </c>
      <c r="C860" s="87" t="s">
        <v>46</v>
      </c>
      <c r="D860" s="87">
        <v>1</v>
      </c>
      <c r="E860" s="288"/>
      <c r="F860" s="88">
        <f t="shared" si="38"/>
        <v>0</v>
      </c>
    </row>
    <row r="861" spans="1:6" customFormat="1" ht="14.5" x14ac:dyDescent="0.35">
      <c r="A861" s="85">
        <v>879</v>
      </c>
      <c r="B861" s="86" t="s">
        <v>186</v>
      </c>
      <c r="C861" s="87" t="s">
        <v>46</v>
      </c>
      <c r="D861" s="87">
        <v>1</v>
      </c>
      <c r="E861" s="288"/>
      <c r="F861" s="88">
        <f t="shared" si="38"/>
        <v>0</v>
      </c>
    </row>
    <row r="862" spans="1:6" customFormat="1" ht="14.5" x14ac:dyDescent="0.35">
      <c r="A862" s="72">
        <v>880</v>
      </c>
      <c r="B862" s="73" t="s">
        <v>135</v>
      </c>
      <c r="C862" s="74" t="s">
        <v>0</v>
      </c>
      <c r="D862" s="74" t="s">
        <v>0</v>
      </c>
      <c r="E862" s="285"/>
      <c r="F862" s="102">
        <f>SUM(F853:F861)</f>
        <v>0</v>
      </c>
    </row>
    <row r="863" spans="1:6" customFormat="1" ht="14.5" x14ac:dyDescent="0.35">
      <c r="A863" s="72">
        <v>881</v>
      </c>
      <c r="B863" s="73" t="s">
        <v>136</v>
      </c>
      <c r="C863" s="74" t="s">
        <v>0</v>
      </c>
      <c r="D863" s="74"/>
      <c r="E863" s="285"/>
      <c r="F863" s="103" t="s">
        <v>0</v>
      </c>
    </row>
    <row r="864" spans="1:6" customFormat="1" ht="28.5" x14ac:dyDescent="0.35">
      <c r="A864" s="85">
        <v>882</v>
      </c>
      <c r="B864" s="86" t="s">
        <v>137</v>
      </c>
      <c r="C864" s="87" t="s">
        <v>96</v>
      </c>
      <c r="D864" s="87">
        <v>12.4</v>
      </c>
      <c r="E864" s="288"/>
      <c r="F864" s="88">
        <f>E864*D864</f>
        <v>0</v>
      </c>
    </row>
    <row r="865" spans="1:6" customFormat="1" ht="16.5" x14ac:dyDescent="0.35">
      <c r="A865" s="85">
        <v>883</v>
      </c>
      <c r="B865" s="86" t="s">
        <v>138</v>
      </c>
      <c r="C865" s="87" t="s">
        <v>96</v>
      </c>
      <c r="D865" s="87">
        <v>12.4</v>
      </c>
      <c r="E865" s="288"/>
      <c r="F865" s="88">
        <f>E865*D865</f>
        <v>0</v>
      </c>
    </row>
    <row r="866" spans="1:6" customFormat="1" ht="14.5" x14ac:dyDescent="0.35">
      <c r="A866" s="72">
        <v>884</v>
      </c>
      <c r="B866" s="73" t="s">
        <v>305</v>
      </c>
      <c r="C866" s="74" t="s">
        <v>0</v>
      </c>
      <c r="D866" s="74" t="s">
        <v>0</v>
      </c>
      <c r="E866" s="285"/>
      <c r="F866" s="102">
        <f>SUM(F864:F865)</f>
        <v>0</v>
      </c>
    </row>
    <row r="867" spans="1:6" customFormat="1" ht="14.5" x14ac:dyDescent="0.35">
      <c r="A867" s="72">
        <v>885</v>
      </c>
      <c r="B867" s="73" t="s">
        <v>115</v>
      </c>
      <c r="C867" s="74" t="s">
        <v>0</v>
      </c>
      <c r="D867" s="74" t="s">
        <v>0</v>
      </c>
      <c r="E867" s="285"/>
      <c r="F867" s="103" t="s">
        <v>0</v>
      </c>
    </row>
    <row r="868" spans="1:6" customFormat="1" ht="14.5" x14ac:dyDescent="0.35">
      <c r="A868" s="85">
        <v>886</v>
      </c>
      <c r="B868" s="86" t="s">
        <v>187</v>
      </c>
      <c r="C868" s="87" t="s">
        <v>75</v>
      </c>
      <c r="D868" s="87">
        <v>1</v>
      </c>
      <c r="E868" s="288"/>
      <c r="F868" s="88">
        <f t="shared" ref="F868:F879" si="39">E868*D868</f>
        <v>0</v>
      </c>
    </row>
    <row r="869" spans="1:6" customFormat="1" ht="14.5" x14ac:dyDescent="0.35">
      <c r="A869" s="85">
        <v>887</v>
      </c>
      <c r="B869" s="86" t="s">
        <v>141</v>
      </c>
      <c r="C869" s="87" t="s">
        <v>142</v>
      </c>
      <c r="D869" s="87">
        <v>20</v>
      </c>
      <c r="E869" s="288"/>
      <c r="F869" s="88">
        <f t="shared" si="39"/>
        <v>0</v>
      </c>
    </row>
    <row r="870" spans="1:6" customFormat="1" ht="28.5" x14ac:dyDescent="0.35">
      <c r="A870" s="85">
        <v>888</v>
      </c>
      <c r="B870" s="86" t="s">
        <v>188</v>
      </c>
      <c r="C870" s="87" t="s">
        <v>75</v>
      </c>
      <c r="D870" s="87">
        <v>1</v>
      </c>
      <c r="E870" s="288"/>
      <c r="F870" s="88">
        <f t="shared" si="39"/>
        <v>0</v>
      </c>
    </row>
    <row r="871" spans="1:6" customFormat="1" ht="14.5" x14ac:dyDescent="0.35">
      <c r="A871" s="85">
        <v>889</v>
      </c>
      <c r="B871" s="86" t="s">
        <v>117</v>
      </c>
      <c r="C871" s="87" t="s">
        <v>189</v>
      </c>
      <c r="D871" s="87">
        <v>4</v>
      </c>
      <c r="E871" s="288"/>
      <c r="F871" s="88">
        <f t="shared" si="39"/>
        <v>0</v>
      </c>
    </row>
    <row r="872" spans="1:6" customFormat="1" ht="28.5" x14ac:dyDescent="0.35">
      <c r="A872" s="85">
        <v>890</v>
      </c>
      <c r="B872" s="86" t="s">
        <v>190</v>
      </c>
      <c r="C872" s="87" t="s">
        <v>145</v>
      </c>
      <c r="D872" s="87">
        <v>3</v>
      </c>
      <c r="E872" s="288"/>
      <c r="F872" s="88">
        <f t="shared" si="39"/>
        <v>0</v>
      </c>
    </row>
    <row r="873" spans="1:6" customFormat="1" ht="28.5" x14ac:dyDescent="0.35">
      <c r="A873" s="85">
        <v>891</v>
      </c>
      <c r="B873" s="86" t="s">
        <v>191</v>
      </c>
      <c r="C873" s="87" t="s">
        <v>145</v>
      </c>
      <c r="D873" s="87">
        <v>1</v>
      </c>
      <c r="E873" s="288"/>
      <c r="F873" s="88">
        <f t="shared" si="39"/>
        <v>0</v>
      </c>
    </row>
    <row r="874" spans="1:6" customFormat="1" ht="28.5" x14ac:dyDescent="0.35">
      <c r="A874" s="85">
        <v>892</v>
      </c>
      <c r="B874" s="86" t="s">
        <v>146</v>
      </c>
      <c r="C874" s="87" t="s">
        <v>145</v>
      </c>
      <c r="D874" s="87">
        <v>4</v>
      </c>
      <c r="E874" s="288"/>
      <c r="F874" s="88">
        <f t="shared" si="39"/>
        <v>0</v>
      </c>
    </row>
    <row r="875" spans="1:6" customFormat="1" ht="28.5" x14ac:dyDescent="0.35">
      <c r="A875" s="85">
        <v>893</v>
      </c>
      <c r="B875" s="86" t="s">
        <v>147</v>
      </c>
      <c r="C875" s="87" t="s">
        <v>145</v>
      </c>
      <c r="D875" s="87">
        <v>5</v>
      </c>
      <c r="E875" s="288"/>
      <c r="F875" s="88">
        <f t="shared" si="39"/>
        <v>0</v>
      </c>
    </row>
    <row r="876" spans="1:6" customFormat="1" ht="28.5" x14ac:dyDescent="0.35">
      <c r="A876" s="85">
        <v>894</v>
      </c>
      <c r="B876" s="86" t="s">
        <v>148</v>
      </c>
      <c r="C876" s="87" t="s">
        <v>145</v>
      </c>
      <c r="D876" s="87">
        <v>4</v>
      </c>
      <c r="E876" s="288"/>
      <c r="F876" s="88">
        <f t="shared" si="39"/>
        <v>0</v>
      </c>
    </row>
    <row r="877" spans="1:6" customFormat="1" ht="28.5" x14ac:dyDescent="0.35">
      <c r="A877" s="85">
        <v>895</v>
      </c>
      <c r="B877" s="86" t="s">
        <v>149</v>
      </c>
      <c r="C877" s="87" t="s">
        <v>46</v>
      </c>
      <c r="D877" s="87">
        <v>1</v>
      </c>
      <c r="E877" s="288"/>
      <c r="F877" s="88">
        <f t="shared" si="39"/>
        <v>0</v>
      </c>
    </row>
    <row r="878" spans="1:6" customFormat="1" ht="14.5" x14ac:dyDescent="0.35">
      <c r="A878" s="85">
        <v>896</v>
      </c>
      <c r="B878" s="86" t="s">
        <v>150</v>
      </c>
      <c r="C878" s="87" t="s">
        <v>145</v>
      </c>
      <c r="D878" s="87">
        <v>4</v>
      </c>
      <c r="E878" s="288"/>
      <c r="F878" s="88">
        <f t="shared" si="39"/>
        <v>0</v>
      </c>
    </row>
    <row r="879" spans="1:6" customFormat="1" ht="14.5" x14ac:dyDescent="0.35">
      <c r="A879" s="85">
        <v>897</v>
      </c>
      <c r="B879" s="86" t="s">
        <v>151</v>
      </c>
      <c r="C879" s="87" t="s">
        <v>46</v>
      </c>
      <c r="D879" s="87">
        <v>1</v>
      </c>
      <c r="E879" s="288"/>
      <c r="F879" s="88">
        <f t="shared" si="39"/>
        <v>0</v>
      </c>
    </row>
    <row r="880" spans="1:6" customFormat="1" ht="14.5" x14ac:dyDescent="0.35">
      <c r="A880" s="72">
        <v>898</v>
      </c>
      <c r="B880" s="73" t="s">
        <v>139</v>
      </c>
      <c r="C880" s="74" t="s">
        <v>0</v>
      </c>
      <c r="D880" s="74" t="s">
        <v>0</v>
      </c>
      <c r="E880" s="285"/>
      <c r="F880" s="102">
        <f>SUM(F868:F879)</f>
        <v>0</v>
      </c>
    </row>
    <row r="881" spans="1:6" customFormat="1" ht="14.5" x14ac:dyDescent="0.35">
      <c r="A881" s="125">
        <v>899</v>
      </c>
      <c r="B881" s="126"/>
      <c r="C881" s="127"/>
      <c r="D881" s="127"/>
      <c r="E881" s="295"/>
      <c r="F881" s="128"/>
    </row>
    <row r="882" spans="1:6" customFormat="1" ht="14.5" x14ac:dyDescent="0.35">
      <c r="A882" s="129">
        <v>900</v>
      </c>
      <c r="B882" s="130" t="s">
        <v>153</v>
      </c>
      <c r="C882" s="123" t="s">
        <v>0</v>
      </c>
      <c r="D882" s="123" t="s">
        <v>0</v>
      </c>
      <c r="E882" s="294"/>
      <c r="F882" s="131" t="s">
        <v>0</v>
      </c>
    </row>
    <row r="883" spans="1:6" customFormat="1" ht="14.5" x14ac:dyDescent="0.35">
      <c r="A883" s="85">
        <v>901</v>
      </c>
      <c r="B883" s="86" t="s">
        <v>154</v>
      </c>
      <c r="C883" s="87" t="s">
        <v>14</v>
      </c>
      <c r="D883" s="87">
        <v>1</v>
      </c>
      <c r="E883" s="288"/>
      <c r="F883" s="88">
        <f>E883*D883</f>
        <v>0</v>
      </c>
    </row>
    <row r="884" spans="1:6" customFormat="1" ht="14.5" x14ac:dyDescent="0.35">
      <c r="A884" s="85">
        <v>902</v>
      </c>
      <c r="B884" s="86" t="s">
        <v>155</v>
      </c>
      <c r="C884" s="87" t="s">
        <v>14</v>
      </c>
      <c r="D884" s="87">
        <v>1</v>
      </c>
      <c r="E884" s="288"/>
      <c r="F884" s="88">
        <f>E884*D884</f>
        <v>0</v>
      </c>
    </row>
    <row r="885" spans="1:6" customFormat="1" ht="14.5" x14ac:dyDescent="0.35">
      <c r="A885" s="85">
        <v>903</v>
      </c>
      <c r="B885" s="86" t="s">
        <v>156</v>
      </c>
      <c r="C885" s="87" t="s">
        <v>14</v>
      </c>
      <c r="D885" s="87">
        <v>0.9</v>
      </c>
      <c r="E885" s="288"/>
      <c r="F885" s="88">
        <f>E885*D885</f>
        <v>0</v>
      </c>
    </row>
    <row r="886" spans="1:6" customFormat="1" ht="14.5" x14ac:dyDescent="0.35">
      <c r="A886" s="85">
        <v>904</v>
      </c>
      <c r="B886" s="86" t="s">
        <v>157</v>
      </c>
      <c r="C886" s="87" t="s">
        <v>14</v>
      </c>
      <c r="D886" s="87">
        <v>0.2</v>
      </c>
      <c r="E886" s="288"/>
      <c r="F886" s="88">
        <f>E886*D886</f>
        <v>0</v>
      </c>
    </row>
    <row r="887" spans="1:6" customFormat="1" ht="14.5" x14ac:dyDescent="0.35">
      <c r="A887" s="85">
        <v>905</v>
      </c>
      <c r="B887" s="86" t="s">
        <v>158</v>
      </c>
      <c r="C887" s="87" t="s">
        <v>75</v>
      </c>
      <c r="D887" s="87">
        <v>1</v>
      </c>
      <c r="E887" s="288"/>
      <c r="F887" s="88">
        <f>E887*D887</f>
        <v>0</v>
      </c>
    </row>
    <row r="888" spans="1:6" customFormat="1" ht="14.5" x14ac:dyDescent="0.35">
      <c r="A888" s="72">
        <v>906</v>
      </c>
      <c r="B888" s="73" t="s">
        <v>159</v>
      </c>
      <c r="C888" s="74" t="s">
        <v>0</v>
      </c>
      <c r="D888" s="74" t="s">
        <v>0</v>
      </c>
      <c r="E888" s="285"/>
      <c r="F888" s="102">
        <f>SUM(F883:F887)</f>
        <v>0</v>
      </c>
    </row>
    <row r="889" spans="1:6" customFormat="1" ht="14.5" x14ac:dyDescent="0.35">
      <c r="A889" s="72">
        <v>907</v>
      </c>
      <c r="B889" s="73" t="s">
        <v>192</v>
      </c>
      <c r="C889" s="74" t="s">
        <v>0</v>
      </c>
      <c r="D889" s="74" t="s">
        <v>0</v>
      </c>
      <c r="E889" s="285"/>
      <c r="F889" s="103" t="s">
        <v>0</v>
      </c>
    </row>
    <row r="890" spans="1:6" customFormat="1" ht="14.5" x14ac:dyDescent="0.35">
      <c r="A890" s="85">
        <v>908</v>
      </c>
      <c r="B890" s="86" t="s">
        <v>193</v>
      </c>
      <c r="C890" s="87" t="s">
        <v>142</v>
      </c>
      <c r="D890" s="87">
        <v>9.4</v>
      </c>
      <c r="E890" s="288"/>
      <c r="F890" s="88">
        <f>E890*D890</f>
        <v>0</v>
      </c>
    </row>
    <row r="891" spans="1:6" customFormat="1" ht="28.5" x14ac:dyDescent="0.35">
      <c r="A891" s="85">
        <v>909</v>
      </c>
      <c r="B891" s="86" t="s">
        <v>194</v>
      </c>
      <c r="C891" s="87" t="s">
        <v>37</v>
      </c>
      <c r="D891" s="87">
        <v>2.2400000000000002</v>
      </c>
      <c r="E891" s="288"/>
      <c r="F891" s="88">
        <f>E891*D891</f>
        <v>0</v>
      </c>
    </row>
    <row r="892" spans="1:6" customFormat="1" ht="14.5" x14ac:dyDescent="0.35">
      <c r="A892" s="72">
        <v>910</v>
      </c>
      <c r="B892" s="73" t="s">
        <v>306</v>
      </c>
      <c r="C892" s="74" t="s">
        <v>0</v>
      </c>
      <c r="D892" s="74" t="s">
        <v>0</v>
      </c>
      <c r="E892" s="285"/>
      <c r="F892" s="102">
        <f>SUM(F890:F891)</f>
        <v>0</v>
      </c>
    </row>
    <row r="893" spans="1:6" customFormat="1" ht="14.5" x14ac:dyDescent="0.35">
      <c r="A893" s="72">
        <v>911</v>
      </c>
      <c r="B893" s="73" t="s">
        <v>195</v>
      </c>
      <c r="C893" s="74" t="s">
        <v>0</v>
      </c>
      <c r="D893" s="74" t="s">
        <v>0</v>
      </c>
      <c r="E893" s="285"/>
      <c r="F893" s="102">
        <f>F892+F888+F880+F866+F862+F851</f>
        <v>0</v>
      </c>
    </row>
    <row r="894" spans="1:6" customFormat="1" ht="14.5" x14ac:dyDescent="0.35">
      <c r="A894" s="72">
        <v>912</v>
      </c>
      <c r="B894" s="73" t="s">
        <v>0</v>
      </c>
      <c r="C894" s="74" t="s">
        <v>0</v>
      </c>
      <c r="D894" s="74" t="s">
        <v>0</v>
      </c>
      <c r="E894" s="285"/>
      <c r="F894" s="103" t="s">
        <v>0</v>
      </c>
    </row>
    <row r="895" spans="1:6" customFormat="1" ht="14.5" x14ac:dyDescent="0.35">
      <c r="A895" s="72">
        <v>913</v>
      </c>
      <c r="B895" s="73" t="s">
        <v>196</v>
      </c>
      <c r="C895" s="74" t="s">
        <v>0</v>
      </c>
      <c r="D895" s="74" t="s">
        <v>0</v>
      </c>
      <c r="E895" s="285"/>
      <c r="F895" s="103" t="s">
        <v>0</v>
      </c>
    </row>
    <row r="896" spans="1:6" customFormat="1" ht="14.5" x14ac:dyDescent="0.35">
      <c r="A896" s="72">
        <v>914</v>
      </c>
      <c r="B896" s="73" t="s">
        <v>197</v>
      </c>
      <c r="C896" s="74" t="s">
        <v>0</v>
      </c>
      <c r="D896" s="74" t="s">
        <v>0</v>
      </c>
      <c r="E896" s="285"/>
      <c r="F896" s="103" t="s">
        <v>0</v>
      </c>
    </row>
    <row r="897" spans="1:8" customFormat="1" ht="14.5" x14ac:dyDescent="0.35">
      <c r="A897" s="85">
        <v>915</v>
      </c>
      <c r="B897" s="86" t="s">
        <v>198</v>
      </c>
      <c r="C897" s="87" t="s">
        <v>199</v>
      </c>
      <c r="D897" s="87">
        <v>0.42</v>
      </c>
      <c r="E897" s="288"/>
      <c r="F897" s="88">
        <f t="shared" ref="F897:F903" si="40">E897*D897</f>
        <v>0</v>
      </c>
    </row>
    <row r="898" spans="1:8" customFormat="1" ht="14.5" x14ac:dyDescent="0.35">
      <c r="A898" s="85">
        <v>916</v>
      </c>
      <c r="B898" s="86" t="s">
        <v>200</v>
      </c>
      <c r="C898" s="87" t="s">
        <v>199</v>
      </c>
      <c r="D898" s="87">
        <v>1</v>
      </c>
      <c r="E898" s="288"/>
      <c r="F898" s="88">
        <f t="shared" si="40"/>
        <v>0</v>
      </c>
    </row>
    <row r="899" spans="1:8" customFormat="1" ht="14.5" x14ac:dyDescent="0.35">
      <c r="A899" s="85">
        <v>917</v>
      </c>
      <c r="B899" s="86" t="s">
        <v>201</v>
      </c>
      <c r="C899" s="87" t="s">
        <v>145</v>
      </c>
      <c r="D899" s="87">
        <v>1</v>
      </c>
      <c r="E899" s="288"/>
      <c r="F899" s="88">
        <f t="shared" si="40"/>
        <v>0</v>
      </c>
    </row>
    <row r="900" spans="1:8" customFormat="1" ht="14.5" x14ac:dyDescent="0.35">
      <c r="A900" s="85">
        <v>918</v>
      </c>
      <c r="B900" s="86" t="s">
        <v>202</v>
      </c>
      <c r="C900" s="87" t="s">
        <v>142</v>
      </c>
      <c r="D900" s="87">
        <v>20.6</v>
      </c>
      <c r="E900" s="288"/>
      <c r="F900" s="88">
        <f t="shared" si="40"/>
        <v>0</v>
      </c>
    </row>
    <row r="901" spans="1:8" customFormat="1" ht="14.5" x14ac:dyDescent="0.35">
      <c r="A901" s="85">
        <v>919</v>
      </c>
      <c r="B901" s="86" t="s">
        <v>203</v>
      </c>
      <c r="C901" s="87" t="s">
        <v>142</v>
      </c>
      <c r="D901" s="87">
        <v>31.8</v>
      </c>
      <c r="E901" s="288"/>
      <c r="F901" s="88">
        <f t="shared" si="40"/>
        <v>0</v>
      </c>
    </row>
    <row r="902" spans="1:8" customFormat="1" ht="14.5" x14ac:dyDescent="0.35">
      <c r="A902" s="85">
        <v>920</v>
      </c>
      <c r="B902" s="86" t="s">
        <v>204</v>
      </c>
      <c r="C902" s="87" t="s">
        <v>142</v>
      </c>
      <c r="D902" s="87">
        <v>20</v>
      </c>
      <c r="E902" s="288"/>
      <c r="F902" s="88">
        <f t="shared" si="40"/>
        <v>0</v>
      </c>
    </row>
    <row r="903" spans="1:8" customFormat="1" ht="28.5" x14ac:dyDescent="0.35">
      <c r="A903" s="85">
        <v>921</v>
      </c>
      <c r="B903" s="86" t="s">
        <v>205</v>
      </c>
      <c r="C903" s="87" t="s">
        <v>46</v>
      </c>
      <c r="D903" s="87">
        <v>1</v>
      </c>
      <c r="E903" s="288"/>
      <c r="F903" s="88">
        <f t="shared" si="40"/>
        <v>0</v>
      </c>
    </row>
    <row r="904" spans="1:8" customFormat="1" ht="14.5" x14ac:dyDescent="0.35">
      <c r="A904" s="72">
        <v>922</v>
      </c>
      <c r="B904" s="73" t="s">
        <v>307</v>
      </c>
      <c r="C904" s="74" t="s">
        <v>0</v>
      </c>
      <c r="D904" s="74" t="s">
        <v>0</v>
      </c>
      <c r="E904" s="285"/>
      <c r="F904" s="102">
        <f>SUM(F897:F903)</f>
        <v>0</v>
      </c>
    </row>
    <row r="905" spans="1:8" customFormat="1" ht="14.5" x14ac:dyDescent="0.35">
      <c r="A905" s="72">
        <v>923</v>
      </c>
      <c r="B905" s="73" t="s">
        <v>206</v>
      </c>
      <c r="C905" s="74" t="s">
        <v>0</v>
      </c>
      <c r="D905" s="74" t="s">
        <v>0</v>
      </c>
      <c r="E905" s="285"/>
      <c r="F905" s="102">
        <f>F904</f>
        <v>0</v>
      </c>
    </row>
    <row r="906" spans="1:8" customFormat="1" ht="14.5" x14ac:dyDescent="0.35">
      <c r="A906" s="81">
        <v>924</v>
      </c>
      <c r="B906" s="82" t="s">
        <v>207</v>
      </c>
      <c r="C906" s="83" t="s">
        <v>0</v>
      </c>
      <c r="D906" s="83" t="s">
        <v>0</v>
      </c>
      <c r="E906" s="287"/>
      <c r="F906" s="84">
        <f>+F905+F893</f>
        <v>0</v>
      </c>
    </row>
    <row r="907" spans="1:8" customFormat="1" ht="15.5" x14ac:dyDescent="0.35">
      <c r="A907" s="104">
        <v>925</v>
      </c>
      <c r="B907" s="105" t="s">
        <v>392</v>
      </c>
      <c r="C907" s="106"/>
      <c r="D907" s="107">
        <v>1</v>
      </c>
      <c r="E907" s="292"/>
      <c r="F907" s="108">
        <f>F906*D907</f>
        <v>0</v>
      </c>
    </row>
    <row r="908" spans="1:8" customFormat="1" ht="15.5" x14ac:dyDescent="0.35">
      <c r="A908" s="104">
        <v>926</v>
      </c>
      <c r="B908" s="105" t="s">
        <v>119</v>
      </c>
      <c r="C908" s="106"/>
      <c r="D908" s="107"/>
      <c r="E908" s="292"/>
      <c r="F908" s="108">
        <f>F907*18/100</f>
        <v>0</v>
      </c>
    </row>
    <row r="909" spans="1:8" customFormat="1" ht="31" x14ac:dyDescent="0.35">
      <c r="A909" s="104">
        <v>927</v>
      </c>
      <c r="B909" s="105" t="s">
        <v>394</v>
      </c>
      <c r="C909" s="106"/>
      <c r="D909" s="107">
        <v>8</v>
      </c>
      <c r="E909" s="292"/>
      <c r="F909" s="108">
        <f>D909*(F907+F908)</f>
        <v>0</v>
      </c>
    </row>
    <row r="910" spans="1:8" customFormat="1" ht="15.5" x14ac:dyDescent="0.35">
      <c r="A910" s="22">
        <v>928</v>
      </c>
      <c r="B910" s="23" t="s">
        <v>393</v>
      </c>
      <c r="C910" s="266"/>
      <c r="D910" s="267"/>
      <c r="E910" s="324"/>
      <c r="F910" s="268">
        <f>F909+F844+F701+F520+F191</f>
        <v>0</v>
      </c>
      <c r="H910" s="269"/>
    </row>
  </sheetData>
  <sheetProtection algorithmName="SHA-512" hashValue="Fkw3fQ11abRjbMFKNaEs4SIIJE/URsUufEwIRpxXXAX1hDTm74dXVl1YmoCdp3muBXJ9gZLkFC4/x8JOt/VnQg==" saltValue="fzjEdVAhMipojwIH+olmlA==" spinCount="100000" sheet="1" objects="1" scenarios="1"/>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14ED134777A489E03A3CF5B7B9528" ma:contentTypeVersion="17" ma:contentTypeDescription="Create a new document." ma:contentTypeScope="" ma:versionID="7cc6d06da90e9466bb6dacfd32e7aaab">
  <xsd:schema xmlns:xsd="http://www.w3.org/2001/XMLSchema" xmlns:xs="http://www.w3.org/2001/XMLSchema" xmlns:p="http://schemas.microsoft.com/office/2006/metadata/properties" xmlns:ns2="579658dc-5ca5-4c57-b8e6-25cca62e8fa1" xmlns:ns3="ba03fa4d-5a13-460c-ab7e-58e5c63414c5" targetNamespace="http://schemas.microsoft.com/office/2006/metadata/properties" ma:root="true" ma:fieldsID="1bcf27d3eecc3b99e65891198ff28d0e" ns2:_="" ns3:_="">
    <xsd:import namespace="579658dc-5ca5-4c57-b8e6-25cca62e8fa1"/>
    <xsd:import namespace="ba03fa4d-5a13-460c-ab7e-58e5c63414c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658dc-5ca5-4c57-b8e6-25cca62e8f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ca4ef52-7c09-48d0-8f69-75e6c1e799b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03fa4d-5a13-460c-ab7e-58e5c63414c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4f98e1-2c1e-451a-ab7d-3bdf1d74dec2}" ma:internalName="TaxCatchAll" ma:showField="CatchAllData" ma:web="ba03fa4d-5a13-460c-ab7e-58e5c63414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03fa4d-5a13-460c-ab7e-58e5c63414c5" xsi:nil="true"/>
    <lcf76f155ced4ddcb4097134ff3c332f xmlns="579658dc-5ca5-4c57-b8e6-25cca62e8f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29D010-10E2-44CF-930D-781352A673A7}">
  <ds:schemaRefs>
    <ds:schemaRef ds:uri="http://schemas.microsoft.com/sharepoint/v3/contenttype/forms"/>
  </ds:schemaRefs>
</ds:datastoreItem>
</file>

<file path=customXml/itemProps2.xml><?xml version="1.0" encoding="utf-8"?>
<ds:datastoreItem xmlns:ds="http://schemas.openxmlformats.org/officeDocument/2006/customXml" ds:itemID="{F65264E0-26CF-4CF5-8715-C4487A3AA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658dc-5ca5-4c57-b8e6-25cca62e8fa1"/>
    <ds:schemaRef ds:uri="ba03fa4d-5a13-460c-ab7e-58e5c63414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6C2192-F84C-4F6D-A406-03B8059D9CC4}">
  <ds:schemaRefs>
    <ds:schemaRef ds:uri="http://schemas.microsoft.com/office/2006/metadata/properties"/>
    <ds:schemaRef ds:uri="http://schemas.microsoft.com/office/infopath/2007/PartnerControls"/>
    <ds:schemaRef ds:uri="ba03fa4d-5a13-460c-ab7e-58e5c63414c5"/>
    <ds:schemaRef ds:uri="579658dc-5ca5-4c57-b8e6-25cca62e8f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Lot_1_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Pascal Rukundo</dc:creator>
  <dc:description/>
  <cp:lastModifiedBy>Emma Niragire</cp:lastModifiedBy>
  <dcterms:created xsi:type="dcterms:W3CDTF">2025-07-07T20:13:10Z</dcterms:created>
  <dcterms:modified xsi:type="dcterms:W3CDTF">2025-07-10T15:26:12Z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0x0101002A714ED134777A489E03A3CF5B7B9528</vt:lpwstr>
  </property>
  <property fmtid="{D5CDD505-2E9C-101B-9397-08002B2CF9AE}" pid="3" name="MediaServiceImageTags">
    <vt:lpwstr/>
  </property>
</Properties>
</file>