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925"/>
  <workbookPr/>
  <mc:AlternateContent xmlns:mc="http://schemas.openxmlformats.org/markup-compatibility/2006">
    <mc:Choice Requires="x15">
      <x15ac:absPath xmlns:x15ac="http://schemas.microsoft.com/office/spreadsheetml/2010/11/ac" url="https://waterforpeople.sharepoint.com/sites/IYUTeam/Shared Documents/General/IYU FY 2024-OPERATIONS/TENDER/NYAKAGERA WATER SOURCE/BoQ/"/>
    </mc:Choice>
  </mc:AlternateContent>
  <xr:revisionPtr revIDLastSave="3" documentId="8_{0A9401C0-B42F-4AD6-AEA8-67A594A84220}" xr6:coauthVersionLast="47" xr6:coauthVersionMax="47" xr10:uidLastSave="{4625D1A7-D83C-41F1-8BDB-EF4F32F22A7A}"/>
  <bookViews>
    <workbookView xWindow="-108" yWindow="-108" windowWidth="23256" windowHeight="12456" xr2:uid="{8EE00B49-2541-4390-BDED-C7289F2922AA}"/>
  </bookViews>
  <sheets>
    <sheet name="Nyakagera and Kirehe DH" sheetId="16" r:id="rId1"/>
    <sheet name="Raccordement  extention" sheetId="21" state="hidden" r:id="rId2"/>
    <sheet name="Raccordement total reh plus ext" sheetId="23" state="hidden" r:id="rId3"/>
    <sheet name="Raccordement minor reh plus ext" sheetId="22" state="hidden" r:id="rId4"/>
    <sheet name="Toilet" sheetId="18" state="hidden" r:id="rId5"/>
    <sheet name="Water connection" sheetId="19" state="hidden" r:id="rId6"/>
    <sheet name="Laundry" sheetId="20" state="hidden" r:id="rId7"/>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4" i="16" l="1"/>
  <c r="F82" i="16"/>
  <c r="F81" i="16"/>
  <c r="F80" i="16"/>
  <c r="F79" i="16"/>
  <c r="F78" i="16"/>
  <c r="F77" i="16"/>
  <c r="F76" i="16"/>
  <c r="F75" i="16"/>
  <c r="F73" i="16"/>
  <c r="F72" i="16"/>
  <c r="F71" i="16"/>
  <c r="F70" i="16"/>
  <c r="F69" i="16"/>
  <c r="F68" i="16"/>
  <c r="F67" i="16"/>
  <c r="F66" i="16"/>
  <c r="F65" i="16"/>
  <c r="F64" i="16"/>
  <c r="F63" i="16"/>
  <c r="F62" i="16"/>
  <c r="F60" i="16"/>
  <c r="F59" i="16"/>
  <c r="F58" i="16"/>
  <c r="F57" i="16"/>
  <c r="F56" i="16"/>
  <c r="F55" i="16"/>
  <c r="F54" i="16"/>
  <c r="F53" i="16"/>
  <c r="F52" i="16"/>
  <c r="F51" i="16"/>
  <c r="F50" i="16"/>
  <c r="F49" i="16"/>
  <c r="F83" i="16" l="1"/>
  <c r="F25" i="16" l="1"/>
  <c r="F26" i="16"/>
  <c r="F22" i="16"/>
  <c r="D27" i="16"/>
  <c r="F27" i="16" s="1"/>
  <c r="F9" i="16"/>
  <c r="F10" i="16"/>
  <c r="F11" i="16"/>
  <c r="F12" i="16"/>
  <c r="F13" i="16"/>
  <c r="F14" i="16"/>
  <c r="F15" i="16"/>
  <c r="F16" i="16"/>
  <c r="F17" i="16"/>
  <c r="F18" i="16"/>
  <c r="F19" i="16"/>
  <c r="F20" i="16"/>
  <c r="F21" i="16"/>
  <c r="F8" i="16"/>
  <c r="F5" i="16"/>
  <c r="F46" i="16"/>
  <c r="F45" i="16"/>
  <c r="F44" i="16"/>
  <c r="F43" i="16"/>
  <c r="F28" i="16" l="1"/>
  <c r="F47" i="16"/>
  <c r="F23" i="16"/>
  <c r="F29" i="16" s="1"/>
  <c r="D38" i="16" l="1"/>
  <c r="D37" i="16"/>
  <c r="D36" i="16"/>
  <c r="F41" i="16"/>
  <c r="F40" i="16"/>
  <c r="F39" i="16"/>
  <c r="F35" i="16"/>
  <c r="F34" i="16"/>
  <c r="F33" i="16"/>
  <c r="F32" i="16"/>
  <c r="F38" i="16" l="1"/>
  <c r="F36" i="16"/>
  <c r="F37" i="16"/>
  <c r="F42" i="16" l="1"/>
  <c r="F84" i="16" s="1"/>
  <c r="K38" i="23" l="1"/>
  <c r="J38" i="21"/>
  <c r="M38" i="21"/>
  <c r="L37" i="21"/>
  <c r="J21" i="23" l="1"/>
  <c r="G21" i="23" s="1"/>
  <c r="P31" i="23"/>
  <c r="E13" i="23"/>
  <c r="E12" i="23"/>
  <c r="E11" i="23"/>
  <c r="E10" i="23"/>
  <c r="E9" i="23"/>
  <c r="E8" i="23"/>
  <c r="E7" i="23"/>
  <c r="E6" i="23"/>
  <c r="E5" i="23"/>
  <c r="E4" i="23"/>
  <c r="E3" i="23"/>
  <c r="E15" i="23" s="1"/>
  <c r="J21" i="21"/>
  <c r="J36" i="21"/>
  <c r="P31" i="21"/>
  <c r="G21" i="21"/>
  <c r="C20" i="21" s="1"/>
  <c r="E20" i="21" s="1"/>
  <c r="E13" i="21"/>
  <c r="E12" i="21"/>
  <c r="E11" i="21"/>
  <c r="E10" i="21"/>
  <c r="E9" i="21"/>
  <c r="E8" i="21"/>
  <c r="E7" i="21"/>
  <c r="E6" i="21"/>
  <c r="E15" i="21" s="1"/>
  <c r="E5" i="21"/>
  <c r="E4" i="21"/>
  <c r="E3" i="21"/>
  <c r="C28" i="23" l="1"/>
  <c r="E28" i="23" s="1"/>
  <c r="C24" i="23"/>
  <c r="E24" i="23" s="1"/>
  <c r="C21" i="23"/>
  <c r="E21" i="23" s="1"/>
  <c r="C31" i="23"/>
  <c r="E31" i="23" s="1"/>
  <c r="C27" i="23"/>
  <c r="E27" i="23" s="1"/>
  <c r="C23" i="23"/>
  <c r="E23" i="23" s="1"/>
  <c r="C20" i="23"/>
  <c r="E20" i="23" s="1"/>
  <c r="C30" i="23"/>
  <c r="E30" i="23" s="1"/>
  <c r="C26" i="23"/>
  <c r="E26" i="23" s="1"/>
  <c r="C22" i="23"/>
  <c r="E22" i="23" s="1"/>
  <c r="C29" i="23"/>
  <c r="E29" i="23" s="1"/>
  <c r="C25" i="23"/>
  <c r="E25" i="23" s="1"/>
  <c r="C25" i="21"/>
  <c r="E25" i="21" s="1"/>
  <c r="C28" i="21"/>
  <c r="E28" i="21" s="1"/>
  <c r="C29" i="21"/>
  <c r="E29" i="21" s="1"/>
  <c r="C21" i="21"/>
  <c r="E21" i="21" s="1"/>
  <c r="C24" i="21"/>
  <c r="E24" i="21" s="1"/>
  <c r="C22" i="21"/>
  <c r="E22" i="21" s="1"/>
  <c r="C26" i="21"/>
  <c r="E26" i="21" s="1"/>
  <c r="C30" i="21"/>
  <c r="E30" i="21" s="1"/>
  <c r="C23" i="21"/>
  <c r="E23" i="21" s="1"/>
  <c r="C27" i="21"/>
  <c r="E27" i="21" s="1"/>
  <c r="C31" i="21"/>
  <c r="E31" i="21" s="1"/>
  <c r="E32" i="23" l="1"/>
  <c r="E32" i="21"/>
  <c r="F6" i="16"/>
  <c r="F85" i="16" s="1"/>
  <c r="F86" i="16" l="1"/>
  <c r="F87" i="16" s="1"/>
  <c r="H3" i="20"/>
  <c r="H1" i="20"/>
  <c r="H1" i="19"/>
  <c r="H3" i="19" s="1"/>
  <c r="H1" i="18"/>
  <c r="H3" i="18" s="1"/>
</calcChain>
</file>

<file path=xl/sharedStrings.xml><?xml version="1.0" encoding="utf-8"?>
<sst xmlns="http://schemas.openxmlformats.org/spreadsheetml/2006/main" count="307" uniqueCount="142">
  <si>
    <t> </t>
  </si>
  <si>
    <t>#</t>
  </si>
  <si>
    <t>DESCRIPTION OF WORKS</t>
  </si>
  <si>
    <t>Unit</t>
  </si>
  <si>
    <t>Qty</t>
  </si>
  <si>
    <t>P.U(FRW)</t>
  </si>
  <si>
    <t>P.T(FRW)</t>
  </si>
  <si>
    <t>Ls</t>
  </si>
  <si>
    <t>Blind concrete class C, thickness 5 cm</t>
  </si>
  <si>
    <t>ls</t>
  </si>
  <si>
    <t>Lm</t>
  </si>
  <si>
    <t>Pc</t>
  </si>
  <si>
    <t>m3</t>
  </si>
  <si>
    <t>m2</t>
  </si>
  <si>
    <t>Concrete stands to mount on poles holding reservoir tank</t>
  </si>
  <si>
    <t xml:space="preserve"> m3 </t>
  </si>
  <si>
    <t>Stone masonry stand to lay on a storage tank</t>
  </si>
  <si>
    <r>
      <rPr>
        <sz val="11"/>
        <color rgb="FF000000"/>
        <rFont val="Gill Sans MT"/>
        <family val="2"/>
      </rPr>
      <t xml:space="preserve">CONNECTION OF HANDWASHING FACILITIES </t>
    </r>
    <r>
      <rPr>
        <sz val="12"/>
        <color rgb="FF000000"/>
        <rFont val="Gill Sans MT"/>
        <family val="2"/>
      </rPr>
      <t>in Gatsibo, Gasabo and Kamonyi District</t>
    </r>
    <r>
      <rPr>
        <sz val="11"/>
        <color rgb="FF000000"/>
        <rFont val="Gill Sans MT"/>
        <family val="2"/>
      </rPr>
      <t xml:space="preserve"> THROUGH EXTENSION OR CONSTRUCTION OF NEW WATER NETWORK</t>
    </r>
  </si>
  <si>
    <t>LS</t>
  </si>
  <si>
    <t>Installation and site closing at the end of works, including the transport of materials and equipment necessary to perform works, including all accruals</t>
  </si>
  <si>
    <t xml:space="preserve"> Study review, drawings of the site plan, drawings of particular details, longitudinal profiles, hydraulic works to perform execution, including all accruals.</t>
  </si>
  <si>
    <t>pce</t>
  </si>
  <si>
    <t>Construction of a pump shelter and foundation with reinforced concrete cement at the outlet of existing tank including inspection chamber rearrangement and all accruals.</t>
  </si>
  <si>
    <t>lm</t>
  </si>
  <si>
    <t>SUBTOTAL FOR PRELIMINARIES</t>
  </si>
  <si>
    <t>Tax 18%</t>
  </si>
  <si>
    <t>Item</t>
  </si>
  <si>
    <t>unit</t>
  </si>
  <si>
    <t>quantity</t>
  </si>
  <si>
    <t>unit price</t>
  </si>
  <si>
    <t>total price</t>
  </si>
  <si>
    <t>Prise en charge metallique Diameter 90-3/4</t>
  </si>
  <si>
    <t>piece</t>
  </si>
  <si>
    <t>Tuyau Ganger (PVC)3/4</t>
  </si>
  <si>
    <t>Manchons</t>
  </si>
  <si>
    <t xml:space="preserve">Coude galvanized </t>
  </si>
  <si>
    <t>Tuyau a gai</t>
  </si>
  <si>
    <t>Teflon</t>
  </si>
  <si>
    <t>box</t>
  </si>
  <si>
    <t>cord union</t>
  </si>
  <si>
    <t>Vanne</t>
  </si>
  <si>
    <t>crapet</t>
  </si>
  <si>
    <t xml:space="preserve">filtre </t>
  </si>
  <si>
    <t xml:space="preserve">Nipple  </t>
  </si>
  <si>
    <t xml:space="preserve">piece </t>
  </si>
  <si>
    <t>Total</t>
  </si>
  <si>
    <t>1. Water Supply Connection</t>
  </si>
  <si>
    <t xml:space="preserve">Required number </t>
  </si>
  <si>
    <t>Size (m)</t>
  </si>
  <si>
    <t>Unit Price (₣)</t>
  </si>
  <si>
    <t>Total Price (Rwf)</t>
  </si>
  <si>
    <t>90mm Galvanized Steel Bracket (Support)</t>
  </si>
  <si>
    <t>Piece</t>
  </si>
  <si>
    <t>PVC Pipe (3/4")</t>
  </si>
  <si>
    <t>PVC Couplings</t>
  </si>
  <si>
    <t>Galvanized Elbow (90°)</t>
  </si>
  <si>
    <t xml:space="preserve">Flexible Hose </t>
  </si>
  <si>
    <t>PTFE Tape (Thread Sealant)</t>
  </si>
  <si>
    <t>Box</t>
  </si>
  <si>
    <t>Union Connector</t>
  </si>
  <si>
    <t>Shut-off Valve (Angle Valve)</t>
  </si>
  <si>
    <t>Floor Drain (Crapaud)</t>
  </si>
  <si>
    <t>Water Filter (Inline)</t>
  </si>
  <si>
    <t>Nipple (Pipe Connector)</t>
  </si>
  <si>
    <t>Plumber Labor (Supply Connection)</t>
  </si>
  <si>
    <t>lumpsum</t>
  </si>
  <si>
    <t>Subtotal</t>
  </si>
  <si>
    <t>Size accumulation</t>
  </si>
  <si>
    <t>Ground preparation and excavation up to hardcore soil layor, deepth at least of 60Cm (depends on location)</t>
  </si>
  <si>
    <t>Excavations of a 1m DIA 16 deep soak pit and filling inside stones,Construction of a 1m high/300mm thick stone masonry protection wall on the top part of the soakpit up to the ground level</t>
  </si>
  <si>
    <t xml:space="preserve">PRELIMINARY WORKS </t>
  </si>
  <si>
    <t>Supply and installation of metal steel sheet 1.5mm at the base of the tank including coating with paints against erosion and all accruals</t>
  </si>
  <si>
    <t>Supply and installation of elevated plastic tank 10 m3 for clean water at the Hospital</t>
  </si>
  <si>
    <t>RHS 80x60x1.5mm thick diagonal support of tank structure coated with paints against erosion, fixed in mass concrete</t>
  </si>
  <si>
    <t>RHS 60x40x1.5mm thick diagonal support of tank structure coated with paints against erosion, fixed in mass concrete</t>
  </si>
  <si>
    <t>RHS 40x40x1.5mm thick transversalaas tank base support coated with paints against erosion, fixed in mass concrete</t>
  </si>
  <si>
    <t>S/Total for two tanks</t>
  </si>
  <si>
    <t>Supply and installation of hydraulic equipment including water meter, washout, float valves , pipes, bend, union,ball valves,niples, teflons,including installation , testing &amp; commissioning and all accruals</t>
  </si>
  <si>
    <t>Preparing notches of the tanks and installation of all  Required Valve at the existing tank including Installation of foot strainer and all accruals</t>
  </si>
  <si>
    <t>Supply of booster pump (H=40m, Q=20l/sec) with all fittings and accessories including all accruals.</t>
  </si>
  <si>
    <t>S/Total for booster pump</t>
  </si>
  <si>
    <t>Supply and fix hydraulic equipment including all fittings</t>
  </si>
  <si>
    <t>Site clearance, removal of top vegetable soil, and site leveling or any shaping necessary.</t>
  </si>
  <si>
    <t>Earthwork, cut, fill and evacuation or overlay of the surplus soils, including all accruals.</t>
  </si>
  <si>
    <t>Increase in value for a hard ground.</t>
  </si>
  <si>
    <t>Increase in value for a rocky ground</t>
  </si>
  <si>
    <t>Supply and fix 18m PVC strainer OD 75DN60 PN10 to 20 cm of the tablecloth and routing of water in pipe PVC DE63 DN50 PN10 of the strainer to the starting chamber at 40 m, including all accruals.</t>
  </si>
  <si>
    <t>Supply and fix rolled filitrant river gravel, well washed up to 60 cm height, including all accruals.</t>
  </si>
  <si>
    <t>Supply and fix plastic tight sheet with the top of the gravel folded in 3 layers, including all accruals</t>
  </si>
  <si>
    <t xml:space="preserve">Fill with clay for a tight layer of 30 cm </t>
  </si>
  <si>
    <t>Fill with fine grained soil to a layer of 15 cm on top of the clay, including all accruals</t>
  </si>
  <si>
    <t>Fill with soils without roots and other organic matter by compacting each time layers of 20 cm up to the level of the original ground, including all accruals</t>
  </si>
  <si>
    <t xml:space="preserve">Excavate a trench of protection of the source up to 80 cm depth. The bottom width 40 cm, including all accruals. </t>
  </si>
  <si>
    <t>Put in place a protective fence of quickset hedge in euphorbiums against animals, including all accruals</t>
  </si>
  <si>
    <t>Plant passparum around the zone of harnessing, including all accruals</t>
  </si>
  <si>
    <t xml:space="preserve">Construction of the protection trench in stones masonry </t>
  </si>
  <si>
    <t>Water Quality Analysis</t>
  </si>
  <si>
    <t xml:space="preserve">Earthwork by cut, fill and evacuation or overlay of the surplus soils, including all accruals </t>
  </si>
  <si>
    <t>Construction of channel including all accruals</t>
  </si>
  <si>
    <t>General total</t>
  </si>
  <si>
    <t>BILL OF QUANTITIES PROTECTION OF NYAKAGERA WATER SOURCE AND PROVISION OF WASH FACILITIES AT KIREHE DH.</t>
  </si>
  <si>
    <t>Re-catchment of Nyakagera water source</t>
  </si>
  <si>
    <t>Protection of the water source with stoned channel</t>
  </si>
  <si>
    <t>Construction of channel bottom with Reinforced concrete cement including all accruals</t>
  </si>
  <si>
    <t>WASH Facilities at Kirehe DH</t>
  </si>
  <si>
    <t/>
  </si>
  <si>
    <t>Terracing, digging, cutting, excavation, backfilling, overlay of surplus soil and land remediation, including all acruals</t>
  </si>
  <si>
    <t>Hardcore (stones pitching) of 30 cm with voids full with cement and sand mortar mix of ratio 1 to 10 respectively, saturated with water</t>
  </si>
  <si>
    <t>Hydraulic reinforced concrete for the base</t>
  </si>
  <si>
    <t>Reinforced concrete for roof slab and beams ,class A</t>
  </si>
  <si>
    <t>Walling with shapened stones, fair face and pointing in joints</t>
  </si>
  <si>
    <t>Coating of the internal face of wall of the tank with 3 hydrafuges water proofing coats</t>
  </si>
  <si>
    <t>Supply and coating the faces of the tank with 3 layers of "Sikalatex" paint</t>
  </si>
  <si>
    <t>Plaster on the upper side of roof slab with a rough mortar class B</t>
  </si>
  <si>
    <t>Supply and fix damp proof course between  the roof slab, the wall and the beam of support</t>
  </si>
  <si>
    <t>Supply and fix of the metallic cover of 80 x 80 x 0,3 cm with a ventilation shaft at the top and a mosquito screen</t>
  </si>
  <si>
    <t>item</t>
  </si>
  <si>
    <t>Supply a portable aluminium ladder, the step=25cm and total length = 3 meter.</t>
  </si>
  <si>
    <t>INSPECTION CHAMBER # (2.6×1.7×1m)</t>
  </si>
  <si>
    <t>Hardcore (stones pitching) of 20 cm with a filling of 1:10  cement sand mortar mix, saturated with water</t>
  </si>
  <si>
    <t>Reinforced concrete for base slab and  roof slab ,class A</t>
  </si>
  <si>
    <t>Lateral walls in stones masonry jointed with a mortar of  class D</t>
  </si>
  <si>
    <t>Coating of the internal side of wall of the inspection chamber with plaster of 300 kg/m3 ciment mixture</t>
  </si>
  <si>
    <t>Plaster on upper side of the slab with a rough mortar class B</t>
  </si>
  <si>
    <t>Supply and fix the damp proof course between  the roof slab, the wall and the beam of support</t>
  </si>
  <si>
    <t>Supply and fix of fiberglass A15 cover 600 mm x 600 mm</t>
  </si>
  <si>
    <t>Supply and fix an iron  ladder for interior access embedded in the wall, painted with 3 layers of paint "rust preventive", the step=25cm</t>
  </si>
  <si>
    <t>Supply and Installation of all necessary Hydraulic equipments and fittings including strainer and water meter at every outlet pipe.</t>
  </si>
  <si>
    <t>Supply and installation of all necessary Hydraulic equipments and fittings including strainer and water meter at every outlet pipe.</t>
  </si>
  <si>
    <t>REJECTION WORK # (1.45×1.55×1m)</t>
  </si>
  <si>
    <t>Hardcore (Stones pitching) of 20 cm with a filling of 1:10  cement sand mortar mix, saturated with water</t>
  </si>
  <si>
    <t>Reinforced concrete class A, for base slab</t>
  </si>
  <si>
    <t xml:space="preserve">Masonry walls in hardcore, with fair face pointed at the joints </t>
  </si>
  <si>
    <t>Coating of walls plaster of 300 kg/m3 cement mixture</t>
  </si>
  <si>
    <t>Soakaway pit 1 m3, full of gravel and hardcore (stones pitching)</t>
  </si>
  <si>
    <t>Construction of a suction tank (20 m3) for fire protection system</t>
  </si>
  <si>
    <t>Supply and Installation of all necessary Hydraulic equipments and fittings from the constructed tank and existing system.</t>
  </si>
  <si>
    <t>S/Total for suction tank (20 m3)</t>
  </si>
  <si>
    <t>S/Total for Kirehe District DH</t>
  </si>
  <si>
    <t>SUBTOTAL FOR NYAKAGERA WATER SOURCE AND PROVISION OF WASH FACILITIES AT KIREHE DH</t>
  </si>
  <si>
    <t>General total for NYAKAGERA WATER SOURCE AND PROVISION OF WASH FACILITIES AT KIREHE DH (RWF)</t>
  </si>
  <si>
    <t>Supply and installation of a 10 m3 plastic water reservoir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</si>
</sst>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43" formatCode="_(* #,##0.00_);_(* \(#,##0.00\);_(* &quot;-&quot;??_);_(@_)"/>
    <numFmt numFmtId="164" formatCode="_(* #,##0_);_(* \(#,##0\);_(* &quot;-&quot;??_);_(@_)"/>
    <numFmt numFmtId="165" formatCode="_(* #,##0.0_);_(* \(#,##0.0\);_(* &quot;-&quot;??_);_(@_)"/>
    <numFmt numFmtId="166" formatCode="ddd\,\ m/d/yyyy"/>
    <numFmt numFmtId="167" formatCode="m/d/yy;@"/>
    <numFmt numFmtId="168" formatCode="_(* #,##0.0_);_(* \(#,##0.0\);_(* &quot;-&quot;?_);_(@_)"/>
  </numFmts>
  <fonts count="17" x14ac:knownFonts="1">
    <font>
      <sz val="11"/>
      <color theme="1"/>
      <name val="Calibri"/>
      <family val="2"/>
      <scheme val="minor"/>
    </font>
    <font>
      <sz val="10"/>
      <name val="Arial"/>
      <family val="2"/>
    </font>
    <font>
      <sz val="11"/>
      <name val="Gill Sans MT"/>
      <family val="2"/>
    </font>
    <font>
      <b/>
      <sz val="11"/>
      <name val="Gill Sans MT"/>
      <family val="2"/>
    </font>
    <font>
      <sz val="11"/>
      <color theme="1"/>
      <name val="Calibri"/>
      <family val="2"/>
      <scheme val="minor"/>
    </font>
    <font>
      <sz val="11"/>
      <color theme="0"/>
      <name val="Calibri"/>
      <family val="2"/>
      <scheme val="minor"/>
    </font>
    <font>
      <sz val="11"/>
      <color theme="1"/>
      <name val="Gill Sans MT"/>
      <family val="2"/>
    </font>
    <font>
      <b/>
      <sz val="12"/>
      <color theme="1"/>
      <name val="Gill Sans MT"/>
      <family val="2"/>
    </font>
    <font>
      <sz val="11"/>
      <color rgb="FF000000"/>
      <name val="Gill Sans MT"/>
      <family val="2"/>
    </font>
    <font>
      <b/>
      <sz val="11"/>
      <color rgb="FF000000"/>
      <name val="Gill Sans MT"/>
      <family val="2"/>
    </font>
    <font>
      <sz val="11"/>
      <color rgb="FF000000"/>
      <name val="Gill Sans MT"/>
      <family val="2"/>
    </font>
    <font>
      <sz val="12"/>
      <color rgb="FF000000"/>
      <name val="Gill Sans MT"/>
      <family val="2"/>
    </font>
    <font>
      <sz val="11"/>
      <name val="Arial"/>
      <family val="2"/>
    </font>
    <font>
      <sz val="11"/>
      <color theme="1"/>
      <name val="Times New Roman"/>
      <family val="1"/>
    </font>
    <font>
      <sz val="8"/>
      <name val="Calibri"/>
      <family val="2"/>
      <scheme val="minor"/>
    </font>
    <font>
      <b/>
      <sz val="11"/>
      <name val="Arial"/>
      <family val="2"/>
    </font>
    <font>
      <sz val="10.5"/>
      <name val="Times New Roman"/>
      <family val="1"/>
    </font>
  </fonts>
  <fills count="9">
    <fill>
      <patternFill patternType="none"/>
    </fill>
    <fill>
      <patternFill patternType="gray125"/>
    </fill>
    <fill>
      <patternFill patternType="solid">
        <fgColor rgb="FFFFFF00"/>
        <bgColor indexed="64"/>
      </patternFill>
    </fill>
    <fill>
      <patternFill patternType="solid">
        <fgColor rgb="FF95B3D7"/>
        <bgColor rgb="FF000000"/>
      </patternFill>
    </fill>
    <fill>
      <patternFill patternType="solid">
        <fgColor rgb="FFC5D9F1"/>
        <bgColor rgb="FF000000"/>
      </patternFill>
    </fill>
    <fill>
      <patternFill patternType="solid">
        <fgColor rgb="FFCCC0DA"/>
        <bgColor rgb="FF000000"/>
      </patternFill>
    </fill>
    <fill>
      <patternFill patternType="solid">
        <fgColor rgb="FFBFBFBF"/>
        <bgColor rgb="FF000000"/>
      </patternFill>
    </fill>
    <fill>
      <patternFill patternType="solid">
        <fgColor rgb="FFC0504D"/>
        <bgColor rgb="FF000000"/>
      </patternFill>
    </fill>
    <fill>
      <patternFill patternType="solid">
        <fgColor theme="0"/>
        <bgColor indexed="64"/>
      </patternFill>
    </fill>
  </fills>
  <borders count="15">
    <border>
      <left/>
      <right/>
      <top/>
      <bottom/>
      <diagonal/>
    </border>
    <border>
      <left style="thin">
        <color indexed="64"/>
      </left>
      <right style="thin">
        <color indexed="64"/>
      </right>
      <top style="thin">
        <color indexed="64"/>
      </top>
      <bottom style="thin">
        <color indexed="64"/>
      </bottom>
      <diagonal/>
    </border>
    <border>
      <left/>
      <right style="thin">
        <color indexed="64"/>
      </right>
      <top/>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right/>
      <top style="medium">
        <color theme="0" tint="-0.14996795556505021"/>
      </top>
      <bottom style="medium">
        <color theme="0" tint="-0.14996795556505021"/>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right/>
      <top style="thin">
        <color indexed="64"/>
      </top>
      <bottom style="thin">
        <color indexed="64"/>
      </bottom>
      <diagonal/>
    </border>
    <border>
      <left/>
      <right style="thin">
        <color indexed="64"/>
      </right>
      <top/>
      <bottom style="thin">
        <color indexed="64"/>
      </bottom>
      <diagonal/>
    </border>
    <border>
      <left style="medium">
        <color rgb="FF000000"/>
      </left>
      <right style="thin">
        <color rgb="FF000000"/>
      </right>
      <top style="medium">
        <color rgb="FF000000"/>
      </top>
      <bottom style="medium">
        <color rgb="FF000000"/>
      </bottom>
      <diagonal/>
    </border>
    <border>
      <left style="thin">
        <color rgb="FF000000"/>
      </left>
      <right style="thin">
        <color rgb="FF000000"/>
      </right>
      <top style="medium">
        <color rgb="FF000000"/>
      </top>
      <bottom style="medium">
        <color rgb="FF000000"/>
      </bottom>
      <diagonal/>
    </border>
    <border>
      <left style="thin">
        <color rgb="FF000000"/>
      </left>
      <right style="medium">
        <color rgb="FF000000"/>
      </right>
      <top style="medium">
        <color rgb="FF000000"/>
      </top>
      <bottom style="medium">
        <color rgb="FF000000"/>
      </bottom>
      <diagonal/>
    </border>
    <border>
      <left style="thin">
        <color rgb="FF000000"/>
      </left>
      <right style="thin">
        <color rgb="FF000000"/>
      </right>
      <top/>
      <bottom style="thin">
        <color rgb="FF000000"/>
      </bottom>
      <diagonal/>
    </border>
    <border>
      <left style="thin">
        <color indexed="8"/>
      </left>
      <right style="thin">
        <color indexed="8"/>
      </right>
      <top/>
      <bottom style="thin">
        <color indexed="8"/>
      </bottom>
      <diagonal/>
    </border>
    <border>
      <left style="thin">
        <color indexed="8"/>
      </left>
      <right style="thin">
        <color indexed="8"/>
      </right>
      <top style="thin">
        <color indexed="8"/>
      </top>
      <bottom style="thin">
        <color indexed="8"/>
      </bottom>
      <diagonal/>
    </border>
  </borders>
  <cellStyleXfs count="8">
    <xf numFmtId="0" fontId="0" fillId="0" borderId="0"/>
    <xf numFmtId="43" fontId="4" fillId="0" borderId="0" applyFont="0" applyFill="0" applyBorder="0" applyAlignment="0" applyProtection="0"/>
    <xf numFmtId="167" fontId="4" fillId="0" borderId="5" applyFill="0">
      <alignment horizontal="center" vertical="center"/>
    </xf>
    <xf numFmtId="0" fontId="4" fillId="0" borderId="0"/>
    <xf numFmtId="0" fontId="1" fillId="0" borderId="0"/>
    <xf numFmtId="166" fontId="4" fillId="0" borderId="6">
      <alignment horizontal="center" vertical="center"/>
    </xf>
    <xf numFmtId="0" fontId="4" fillId="0" borderId="5" applyFill="0">
      <alignment horizontal="left" vertical="center" indent="2"/>
    </xf>
    <xf numFmtId="0" fontId="5" fillId="0" borderId="0"/>
  </cellStyleXfs>
  <cellXfs count="92">
    <xf numFmtId="0" fontId="0" fillId="0" borderId="0" xfId="0"/>
    <xf numFmtId="0" fontId="6" fillId="0" borderId="0" xfId="0" applyFont="1" applyAlignment="1">
      <alignment wrapText="1"/>
    </xf>
    <xf numFmtId="0" fontId="6" fillId="0" borderId="0" xfId="0" applyFont="1"/>
    <xf numFmtId="164" fontId="6" fillId="0" borderId="0" xfId="1" applyNumberFormat="1" applyFont="1"/>
    <xf numFmtId="0" fontId="6" fillId="0" borderId="0" xfId="0" applyFont="1" applyAlignment="1">
      <alignment horizontal="center" vertical="center"/>
    </xf>
    <xf numFmtId="0" fontId="6" fillId="0" borderId="0" xfId="0" applyFont="1" applyAlignment="1">
      <alignment horizontal="right"/>
    </xf>
    <xf numFmtId="0" fontId="6" fillId="0" borderId="0" xfId="0" applyFont="1" applyAlignment="1">
      <alignment horizontal="center"/>
    </xf>
    <xf numFmtId="0" fontId="6" fillId="2" borderId="0" xfId="0" applyFont="1" applyFill="1" applyAlignment="1">
      <alignment horizontal="center"/>
    </xf>
    <xf numFmtId="0" fontId="6" fillId="2" borderId="10" xfId="0" applyFont="1" applyFill="1" applyBorder="1"/>
    <xf numFmtId="164" fontId="6" fillId="2" borderId="10" xfId="1" applyNumberFormat="1" applyFont="1" applyFill="1" applyBorder="1"/>
    <xf numFmtId="164" fontId="6" fillId="2" borderId="10" xfId="0" applyNumberFormat="1" applyFont="1" applyFill="1" applyBorder="1"/>
    <xf numFmtId="165" fontId="6" fillId="2" borderId="11" xfId="0" applyNumberFormat="1" applyFont="1" applyFill="1" applyBorder="1"/>
    <xf numFmtId="168" fontId="6" fillId="0" borderId="0" xfId="0" applyNumberFormat="1" applyFont="1"/>
    <xf numFmtId="0" fontId="10" fillId="2" borderId="9" xfId="0" applyFont="1" applyFill="1" applyBorder="1" applyAlignment="1">
      <alignment horizontal="left" wrapText="1"/>
    </xf>
    <xf numFmtId="164" fontId="0" fillId="0" borderId="0" xfId="1" applyNumberFormat="1" applyFont="1"/>
    <xf numFmtId="0" fontId="0" fillId="0" borderId="1" xfId="0" applyBorder="1"/>
    <xf numFmtId="3" fontId="0" fillId="0" borderId="1" xfId="0" applyNumberFormat="1" applyBorder="1"/>
    <xf numFmtId="164" fontId="0" fillId="0" borderId="1" xfId="1" applyNumberFormat="1" applyFont="1" applyBorder="1"/>
    <xf numFmtId="1" fontId="0" fillId="0" borderId="1" xfId="0" applyNumberFormat="1" applyBorder="1"/>
    <xf numFmtId="1" fontId="0" fillId="0" borderId="0" xfId="0" applyNumberFormat="1"/>
    <xf numFmtId="164" fontId="12" fillId="2" borderId="1" xfId="1" applyNumberFormat="1" applyFont="1" applyFill="1" applyBorder="1" applyAlignment="1" applyProtection="1">
      <alignment horizontal="left" vertical="center"/>
      <protection locked="0"/>
    </xf>
    <xf numFmtId="164" fontId="12" fillId="0" borderId="1" xfId="1" applyNumberFormat="1" applyFont="1" applyFill="1" applyBorder="1" applyAlignment="1" applyProtection="1">
      <alignment horizontal="left" vertical="center"/>
      <protection locked="0"/>
    </xf>
    <xf numFmtId="0" fontId="6" fillId="0" borderId="0" xfId="0" applyFont="1" applyProtection="1">
      <protection locked="0"/>
    </xf>
    <xf numFmtId="164" fontId="6" fillId="0" borderId="3" xfId="1" applyNumberFormat="1" applyFont="1" applyBorder="1" applyProtection="1">
      <protection locked="0"/>
    </xf>
    <xf numFmtId="164" fontId="7" fillId="0" borderId="12" xfId="1" applyNumberFormat="1" applyFont="1" applyBorder="1" applyProtection="1">
      <protection locked="0"/>
    </xf>
    <xf numFmtId="164" fontId="6" fillId="0" borderId="0" xfId="1" applyNumberFormat="1" applyFont="1" applyProtection="1">
      <protection locked="0"/>
    </xf>
    <xf numFmtId="0" fontId="8" fillId="8" borderId="1" xfId="0" applyFont="1" applyFill="1" applyBorder="1" applyAlignment="1">
      <alignment horizontal="left" wrapText="1"/>
    </xf>
    <xf numFmtId="0" fontId="9" fillId="3" borderId="8" xfId="0" applyFont="1" applyFill="1" applyBorder="1" applyAlignment="1">
      <alignment horizontal="left" wrapText="1"/>
    </xf>
    <xf numFmtId="0" fontId="2" fillId="0" borderId="1" xfId="0" applyFont="1" applyBorder="1" applyAlignment="1">
      <alignment horizontal="left" wrapText="1"/>
    </xf>
    <xf numFmtId="0" fontId="9" fillId="7" borderId="2" xfId="0" applyFont="1" applyFill="1" applyBorder="1" applyAlignment="1">
      <alignment horizontal="left" wrapText="1"/>
    </xf>
    <xf numFmtId="0" fontId="3" fillId="0" borderId="1" xfId="0" applyFont="1" applyBorder="1" applyAlignment="1">
      <alignment horizontal="left" wrapText="1"/>
    </xf>
    <xf numFmtId="0" fontId="3" fillId="5" borderId="1" xfId="0" applyFont="1" applyFill="1" applyBorder="1" applyAlignment="1">
      <alignment horizontal="left" wrapText="1"/>
    </xf>
    <xf numFmtId="0" fontId="9" fillId="4" borderId="8" xfId="0" applyFont="1" applyFill="1" applyBorder="1" applyAlignment="1">
      <alignment horizontal="left" wrapText="1"/>
    </xf>
    <xf numFmtId="0" fontId="9" fillId="6" borderId="1" xfId="0" applyFont="1" applyFill="1" applyBorder="1" applyAlignment="1">
      <alignment horizontal="left" wrapText="1"/>
    </xf>
    <xf numFmtId="49" fontId="13" fillId="0" borderId="13" xfId="0" applyNumberFormat="1" applyFont="1" applyBorder="1" applyAlignment="1">
      <alignment horizontal="left" vertical="top" wrapText="1"/>
    </xf>
    <xf numFmtId="0" fontId="8" fillId="0" borderId="8" xfId="0" applyFont="1" applyBorder="1" applyAlignment="1">
      <alignment horizontal="left" wrapText="1"/>
    </xf>
    <xf numFmtId="0" fontId="2" fillId="0" borderId="8" xfId="0" applyFont="1" applyBorder="1" applyAlignment="1">
      <alignment horizontal="left" wrapText="1"/>
    </xf>
    <xf numFmtId="49" fontId="13" fillId="0" borderId="14" xfId="0" applyNumberFormat="1" applyFont="1" applyBorder="1" applyAlignment="1">
      <alignment horizontal="left" vertical="top" wrapText="1"/>
    </xf>
    <xf numFmtId="0" fontId="3" fillId="5" borderId="8" xfId="0" applyFont="1" applyFill="1" applyBorder="1" applyAlignment="1">
      <alignment horizontal="left" wrapText="1"/>
    </xf>
    <xf numFmtId="49" fontId="15" fillId="2" borderId="1" xfId="0" applyNumberFormat="1" applyFont="1" applyFill="1" applyBorder="1" applyAlignment="1">
      <alignment vertical="center" wrapText="1"/>
    </xf>
    <xf numFmtId="49" fontId="12" fillId="0" borderId="1" xfId="0" applyNumberFormat="1" applyFont="1" applyBorder="1" applyAlignment="1">
      <alignment vertical="center" wrapText="1"/>
    </xf>
    <xf numFmtId="49" fontId="15" fillId="0" borderId="1" xfId="0" applyNumberFormat="1" applyFont="1" applyBorder="1" applyAlignment="1">
      <alignment vertical="center" wrapText="1"/>
    </xf>
    <xf numFmtId="0" fontId="9" fillId="7" borderId="1" xfId="0" applyFont="1" applyFill="1" applyBorder="1" applyAlignment="1">
      <alignment horizontal="left" wrapText="1"/>
    </xf>
    <xf numFmtId="0" fontId="2" fillId="0" borderId="3" xfId="0" applyFont="1" applyBorder="1" applyAlignment="1">
      <alignment horizontal="left" wrapText="1"/>
    </xf>
    <xf numFmtId="0" fontId="7" fillId="0" borderId="12" xfId="0" applyFont="1" applyBorder="1" applyAlignment="1">
      <alignment horizontal="left" wrapText="1"/>
    </xf>
    <xf numFmtId="0" fontId="6" fillId="0" borderId="0" xfId="0" applyFont="1" applyAlignment="1">
      <alignment horizontal="right" wrapText="1"/>
    </xf>
    <xf numFmtId="0" fontId="9" fillId="8" borderId="7" xfId="0" applyFont="1" applyFill="1" applyBorder="1" applyAlignment="1">
      <alignment horizontal="left" vertical="top"/>
    </xf>
    <xf numFmtId="0" fontId="9" fillId="8" borderId="7" xfId="0" applyFont="1" applyFill="1" applyBorder="1"/>
    <xf numFmtId="49" fontId="12" fillId="2" borderId="1" xfId="0" applyNumberFormat="1" applyFont="1" applyFill="1" applyBorder="1" applyAlignment="1">
      <alignment horizontal="left" vertical="center"/>
    </xf>
    <xf numFmtId="49" fontId="12" fillId="0" borderId="1" xfId="0" applyNumberFormat="1" applyFont="1" applyBorder="1" applyAlignment="1">
      <alignment horizontal="left" vertical="center"/>
    </xf>
    <xf numFmtId="0" fontId="6" fillId="0" borderId="3" xfId="0" applyFont="1" applyBorder="1"/>
    <xf numFmtId="0" fontId="7" fillId="0" borderId="12" xfId="0" applyFont="1" applyBorder="1"/>
    <xf numFmtId="3" fontId="8" fillId="0" borderId="1" xfId="0" applyNumberFormat="1" applyFont="1" applyBorder="1" applyAlignment="1">
      <alignment horizontal="left" wrapText="1"/>
    </xf>
    <xf numFmtId="3" fontId="2" fillId="0" borderId="8" xfId="0" applyNumberFormat="1" applyFont="1" applyBorder="1" applyAlignment="1">
      <alignment horizontal="left" wrapText="1"/>
    </xf>
    <xf numFmtId="3" fontId="8" fillId="0" borderId="8" xfId="0" applyNumberFormat="1" applyFont="1" applyBorder="1" applyAlignment="1">
      <alignment horizontal="left" wrapText="1"/>
    </xf>
    <xf numFmtId="165" fontId="12" fillId="2" borderId="1" xfId="1" applyNumberFormat="1" applyFont="1" applyFill="1" applyBorder="1" applyAlignment="1" applyProtection="1">
      <alignment horizontal="left" vertical="center"/>
    </xf>
    <xf numFmtId="165" fontId="12" fillId="0" borderId="1" xfId="1" applyNumberFormat="1" applyFont="1" applyBorder="1" applyAlignment="1" applyProtection="1">
      <alignment horizontal="left" vertical="center"/>
    </xf>
    <xf numFmtId="164" fontId="6" fillId="0" borderId="3" xfId="1" applyNumberFormat="1" applyFont="1" applyBorder="1" applyProtection="1"/>
    <xf numFmtId="164" fontId="7" fillId="0" borderId="12" xfId="1" applyNumberFormat="1" applyFont="1" applyBorder="1" applyProtection="1"/>
    <xf numFmtId="164" fontId="6" fillId="0" borderId="0" xfId="1" applyNumberFormat="1" applyFont="1" applyProtection="1"/>
    <xf numFmtId="164" fontId="9" fillId="8" borderId="4" xfId="1" applyNumberFormat="1" applyFont="1" applyFill="1" applyBorder="1" applyAlignment="1" applyProtection="1"/>
    <xf numFmtId="164" fontId="9" fillId="3" borderId="8" xfId="1" applyNumberFormat="1" applyFont="1" applyFill="1" applyBorder="1" applyAlignment="1" applyProtection="1">
      <alignment horizontal="right" wrapText="1" indent="1"/>
    </xf>
    <xf numFmtId="164" fontId="2" fillId="0" borderId="1" xfId="1" applyNumberFormat="1" applyFont="1" applyBorder="1" applyAlignment="1" applyProtection="1">
      <alignment horizontal="right" wrapText="1" indent="1"/>
    </xf>
    <xf numFmtId="164" fontId="9" fillId="7" borderId="2" xfId="1" applyNumberFormat="1" applyFont="1" applyFill="1" applyBorder="1" applyAlignment="1" applyProtection="1">
      <alignment horizontal="right" wrapText="1" indent="1"/>
    </xf>
    <xf numFmtId="164" fontId="3" fillId="5" borderId="1" xfId="1" applyNumberFormat="1" applyFont="1" applyFill="1" applyBorder="1" applyAlignment="1" applyProtection="1">
      <alignment horizontal="right" wrapText="1" indent="1"/>
    </xf>
    <xf numFmtId="164" fontId="8" fillId="4" borderId="8" xfId="1" applyNumberFormat="1" applyFont="1" applyFill="1" applyBorder="1" applyAlignment="1" applyProtection="1">
      <alignment horizontal="right" wrapText="1" indent="1"/>
    </xf>
    <xf numFmtId="164" fontId="8" fillId="6" borderId="1" xfId="1" applyNumberFormat="1" applyFont="1" applyFill="1" applyBorder="1" applyAlignment="1" applyProtection="1">
      <alignment horizontal="right" wrapText="1" indent="1"/>
    </xf>
    <xf numFmtId="164" fontId="8" fillId="0" borderId="8" xfId="1" applyNumberFormat="1" applyFont="1" applyBorder="1" applyAlignment="1" applyProtection="1">
      <alignment horizontal="right" wrapText="1" indent="1"/>
    </xf>
    <xf numFmtId="164" fontId="9" fillId="5" borderId="8" xfId="1" applyNumberFormat="1" applyFont="1" applyFill="1" applyBorder="1" applyAlignment="1" applyProtection="1">
      <alignment horizontal="right" wrapText="1" indent="1"/>
    </xf>
    <xf numFmtId="164" fontId="12" fillId="0" borderId="1" xfId="1" applyNumberFormat="1" applyFont="1" applyBorder="1" applyAlignment="1" applyProtection="1">
      <alignment horizontal="right" vertical="center" wrapText="1" indent="1"/>
    </xf>
    <xf numFmtId="164" fontId="12" fillId="2" borderId="1" xfId="1" applyNumberFormat="1" applyFont="1" applyFill="1" applyBorder="1" applyAlignment="1" applyProtection="1">
      <alignment horizontal="right" vertical="center" indent="1"/>
    </xf>
    <xf numFmtId="164" fontId="12" fillId="0" borderId="1" xfId="1" applyNumberFormat="1" applyFont="1" applyBorder="1" applyAlignment="1" applyProtection="1">
      <alignment horizontal="right" vertical="center" indent="1"/>
    </xf>
    <xf numFmtId="164" fontId="9" fillId="5" borderId="1" xfId="1" applyNumberFormat="1" applyFont="1" applyFill="1" applyBorder="1" applyAlignment="1" applyProtection="1">
      <alignment horizontal="right" wrapText="1" indent="1"/>
    </xf>
    <xf numFmtId="164" fontId="9" fillId="7" borderId="1" xfId="1" applyNumberFormat="1" applyFont="1" applyFill="1" applyBorder="1" applyAlignment="1" applyProtection="1">
      <alignment horizontal="right" wrapText="1" indent="1"/>
    </xf>
    <xf numFmtId="164" fontId="6" fillId="0" borderId="3" xfId="1" applyNumberFormat="1" applyFont="1" applyBorder="1" applyAlignment="1" applyProtection="1">
      <alignment horizontal="right" indent="1"/>
    </xf>
    <xf numFmtId="164" fontId="7" fillId="0" borderId="12" xfId="1" applyNumberFormat="1" applyFont="1" applyBorder="1" applyAlignment="1" applyProtection="1">
      <alignment horizontal="right" indent="1"/>
    </xf>
    <xf numFmtId="164" fontId="6" fillId="0" borderId="0" xfId="1" applyNumberFormat="1" applyFont="1" applyAlignment="1" applyProtection="1">
      <alignment horizontal="right" indent="1"/>
    </xf>
    <xf numFmtId="164" fontId="9" fillId="8" borderId="7" xfId="1" applyNumberFormat="1" applyFont="1" applyFill="1" applyBorder="1" applyAlignment="1" applyProtection="1">
      <protection locked="0"/>
    </xf>
    <xf numFmtId="0" fontId="6" fillId="8" borderId="0" xfId="0" applyFont="1" applyFill="1" applyProtection="1">
      <protection locked="0"/>
    </xf>
    <xf numFmtId="164" fontId="8" fillId="0" borderId="1" xfId="1" applyNumberFormat="1" applyFont="1" applyBorder="1" applyAlignment="1" applyProtection="1">
      <alignment horizontal="left" wrapText="1"/>
      <protection locked="0"/>
    </xf>
    <xf numFmtId="164" fontId="9" fillId="7" borderId="2" xfId="1" applyNumberFormat="1" applyFont="1" applyFill="1" applyBorder="1" applyAlignment="1" applyProtection="1">
      <alignment horizontal="left" wrapText="1"/>
      <protection locked="0"/>
    </xf>
    <xf numFmtId="164" fontId="2" fillId="0" borderId="1" xfId="1" applyNumberFormat="1" applyFont="1" applyBorder="1" applyAlignment="1" applyProtection="1">
      <alignment horizontal="left" wrapText="1"/>
      <protection locked="0"/>
    </xf>
    <xf numFmtId="164" fontId="3" fillId="5" borderId="1" xfId="1" applyNumberFormat="1" applyFont="1" applyFill="1" applyBorder="1" applyAlignment="1" applyProtection="1">
      <alignment horizontal="left" wrapText="1"/>
      <protection locked="0"/>
    </xf>
    <xf numFmtId="164" fontId="9" fillId="4" borderId="8" xfId="1" applyNumberFormat="1" applyFont="1" applyFill="1" applyBorder="1" applyAlignment="1" applyProtection="1">
      <alignment horizontal="left" wrapText="1"/>
      <protection locked="0"/>
    </xf>
    <xf numFmtId="164" fontId="9" fillId="6" borderId="1" xfId="1" applyNumberFormat="1" applyFont="1" applyFill="1" applyBorder="1" applyAlignment="1" applyProtection="1">
      <alignment horizontal="left" wrapText="1"/>
      <protection locked="0"/>
    </xf>
    <xf numFmtId="164" fontId="8" fillId="0" borderId="8" xfId="1" applyNumberFormat="1" applyFont="1" applyBorder="1" applyAlignment="1" applyProtection="1">
      <alignment horizontal="left" wrapText="1"/>
      <protection locked="0"/>
    </xf>
    <xf numFmtId="164" fontId="2" fillId="0" borderId="8" xfId="1" applyNumberFormat="1" applyFont="1" applyBorder="1" applyAlignment="1" applyProtection="1">
      <alignment horizontal="left" wrapText="1"/>
      <protection locked="0"/>
    </xf>
    <xf numFmtId="164" fontId="3" fillId="5" borderId="8" xfId="1" applyNumberFormat="1" applyFont="1" applyFill="1" applyBorder="1" applyAlignment="1" applyProtection="1">
      <alignment horizontal="left" wrapText="1"/>
      <protection locked="0"/>
    </xf>
    <xf numFmtId="0" fontId="6" fillId="0" borderId="0" xfId="0" applyFont="1" applyAlignment="1" applyProtection="1">
      <alignment wrapText="1"/>
      <protection locked="0"/>
    </xf>
    <xf numFmtId="0" fontId="16" fillId="0" borderId="0" xfId="0" applyFont="1" applyAlignment="1" applyProtection="1">
      <alignment horizontal="left" vertical="center" wrapText="1"/>
      <protection locked="0"/>
    </xf>
    <xf numFmtId="164" fontId="9" fillId="7" borderId="1" xfId="1" applyNumberFormat="1" applyFont="1" applyFill="1" applyBorder="1" applyAlignment="1" applyProtection="1">
      <alignment horizontal="left" wrapText="1"/>
      <protection locked="0"/>
    </xf>
    <xf numFmtId="164" fontId="9" fillId="3" borderId="8" xfId="1" applyNumberFormat="1" applyFont="1" applyFill="1" applyBorder="1" applyAlignment="1" applyProtection="1">
      <alignment horizontal="left" wrapText="1"/>
    </xf>
  </cellXfs>
  <cellStyles count="8">
    <cellStyle name="Comma" xfId="1" builtinId="3"/>
    <cellStyle name="Date" xfId="2" xr:uid="{0B5759BD-9CE8-450C-B372-2B85C3B45FC9}"/>
    <cellStyle name="Normal" xfId="0" builtinId="0"/>
    <cellStyle name="Normal 14" xfId="3" xr:uid="{7DB49A6F-8C39-4D82-9B08-5048DFE1D963}"/>
    <cellStyle name="Normal 2" xfId="4" xr:uid="{D3A49823-9B70-4658-B1AF-7116168FF361}"/>
    <cellStyle name="Project Start" xfId="5" xr:uid="{438CB4E3-5C2C-428D-AD0C-2C93F840A7E9}"/>
    <cellStyle name="Task" xfId="6" xr:uid="{7F52BF3D-E037-4269-B287-5D80FB43E2D6}"/>
    <cellStyle name="zHiddenText" xfId="7" xr:uid="{EF6957B0-8BF7-47B4-ACA6-6F5963D45114}"/>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769C7A7-9046-4FBE-9135-D9CBAD3CD7F0}">
  <dimension ref="A1:F87"/>
  <sheetViews>
    <sheetView tabSelected="1" topLeftCell="A76" zoomScale="90" zoomScaleNormal="90" workbookViewId="0">
      <selection activeCell="I83" sqref="I83"/>
    </sheetView>
  </sheetViews>
  <sheetFormatPr defaultColWidth="9.109375" defaultRowHeight="18" x14ac:dyDescent="0.5"/>
  <cols>
    <col min="1" max="1" width="4.88671875" style="45" customWidth="1"/>
    <col min="2" max="2" width="62.33203125" style="45" customWidth="1"/>
    <col min="3" max="3" width="12.109375" style="2" customWidth="1"/>
    <col min="4" max="4" width="15.5546875" style="59" customWidth="1"/>
    <col min="5" max="5" width="14.5546875" style="25" bestFit="1" customWidth="1"/>
    <col min="6" max="6" width="22.5546875" style="76" customWidth="1"/>
    <col min="7" max="16384" width="9.109375" style="22"/>
  </cols>
  <sheetData>
    <row r="1" spans="1:6" s="78" customFormat="1" ht="33.75" customHeight="1" x14ac:dyDescent="0.5">
      <c r="A1" s="26" t="s">
        <v>0</v>
      </c>
      <c r="B1" s="46" t="s">
        <v>100</v>
      </c>
      <c r="C1" s="47"/>
      <c r="D1" s="47"/>
      <c r="E1" s="77"/>
      <c r="F1" s="60"/>
    </row>
    <row r="2" spans="1:6" ht="34.5" customHeight="1" x14ac:dyDescent="0.5">
      <c r="A2" s="27" t="s">
        <v>1</v>
      </c>
      <c r="B2" s="27" t="s">
        <v>2</v>
      </c>
      <c r="C2" s="27" t="s">
        <v>3</v>
      </c>
      <c r="D2" s="27" t="s">
        <v>4</v>
      </c>
      <c r="E2" s="91" t="s">
        <v>5</v>
      </c>
      <c r="F2" s="61" t="s">
        <v>6</v>
      </c>
    </row>
    <row r="3" spans="1:6" ht="34.5" customHeight="1" x14ac:dyDescent="0.5">
      <c r="A3" s="27">
        <v>1</v>
      </c>
      <c r="B3" s="27" t="s">
        <v>70</v>
      </c>
      <c r="C3" s="27"/>
      <c r="D3" s="27"/>
      <c r="E3" s="91"/>
      <c r="F3" s="61"/>
    </row>
    <row r="4" spans="1:6" ht="54" x14ac:dyDescent="0.5">
      <c r="A4" s="28">
        <v>2</v>
      </c>
      <c r="B4" s="28" t="s">
        <v>19</v>
      </c>
      <c r="C4" s="28" t="s">
        <v>9</v>
      </c>
      <c r="D4" s="52">
        <v>1</v>
      </c>
      <c r="E4" s="79"/>
      <c r="F4" s="62">
        <f>E4*D4</f>
        <v>0</v>
      </c>
    </row>
    <row r="5" spans="1:6" ht="54" x14ac:dyDescent="0.5">
      <c r="A5" s="28">
        <v>3</v>
      </c>
      <c r="B5" s="28" t="s">
        <v>20</v>
      </c>
      <c r="C5" s="28" t="s">
        <v>9</v>
      </c>
      <c r="D5" s="52">
        <v>1</v>
      </c>
      <c r="E5" s="79"/>
      <c r="F5" s="62">
        <f>E5*D5</f>
        <v>0</v>
      </c>
    </row>
    <row r="6" spans="1:6" x14ac:dyDescent="0.5">
      <c r="A6" s="29">
        <v>4</v>
      </c>
      <c r="B6" s="29" t="s">
        <v>24</v>
      </c>
      <c r="C6" s="29" t="s">
        <v>0</v>
      </c>
      <c r="D6" s="29" t="s">
        <v>0</v>
      </c>
      <c r="E6" s="80"/>
      <c r="F6" s="63">
        <f>SUM(F4:F5)</f>
        <v>0</v>
      </c>
    </row>
    <row r="7" spans="1:6" s="78" customFormat="1" x14ac:dyDescent="0.5">
      <c r="A7" s="30">
        <v>5</v>
      </c>
      <c r="B7" s="30" t="s">
        <v>101</v>
      </c>
      <c r="C7" s="28"/>
      <c r="D7" s="28"/>
      <c r="E7" s="81"/>
      <c r="F7" s="62"/>
    </row>
    <row r="8" spans="1:6" s="78" customFormat="1" ht="36" x14ac:dyDescent="0.5">
      <c r="A8" s="28">
        <v>6</v>
      </c>
      <c r="B8" s="28" t="s">
        <v>82</v>
      </c>
      <c r="C8" s="28" t="s">
        <v>13</v>
      </c>
      <c r="D8" s="28">
        <v>720</v>
      </c>
      <c r="E8" s="81"/>
      <c r="F8" s="62">
        <f>E8*D8</f>
        <v>0</v>
      </c>
    </row>
    <row r="9" spans="1:6" s="78" customFormat="1" ht="36" x14ac:dyDescent="0.5">
      <c r="A9" s="28">
        <v>7</v>
      </c>
      <c r="B9" s="28" t="s">
        <v>83</v>
      </c>
      <c r="C9" s="28" t="s">
        <v>12</v>
      </c>
      <c r="D9" s="28">
        <v>318</v>
      </c>
      <c r="E9" s="81"/>
      <c r="F9" s="62">
        <f t="shared" ref="F9:F21" si="0">E9*D9</f>
        <v>0</v>
      </c>
    </row>
    <row r="10" spans="1:6" s="78" customFormat="1" x14ac:dyDescent="0.5">
      <c r="A10" s="28">
        <v>8</v>
      </c>
      <c r="B10" s="28" t="s">
        <v>84</v>
      </c>
      <c r="C10" s="28" t="s">
        <v>12</v>
      </c>
      <c r="D10" s="28">
        <v>325</v>
      </c>
      <c r="E10" s="81"/>
      <c r="F10" s="62">
        <f t="shared" si="0"/>
        <v>0</v>
      </c>
    </row>
    <row r="11" spans="1:6" s="78" customFormat="1" x14ac:dyDescent="0.5">
      <c r="A11" s="28">
        <v>9</v>
      </c>
      <c r="B11" s="28" t="s">
        <v>85</v>
      </c>
      <c r="C11" s="28" t="s">
        <v>12</v>
      </c>
      <c r="D11" s="28">
        <v>190</v>
      </c>
      <c r="E11" s="81"/>
      <c r="F11" s="62">
        <f t="shared" si="0"/>
        <v>0</v>
      </c>
    </row>
    <row r="12" spans="1:6" s="78" customFormat="1" ht="54" x14ac:dyDescent="0.5">
      <c r="A12" s="28">
        <v>10</v>
      </c>
      <c r="B12" s="28" t="s">
        <v>86</v>
      </c>
      <c r="C12" s="28" t="s">
        <v>23</v>
      </c>
      <c r="D12" s="28">
        <v>34</v>
      </c>
      <c r="E12" s="81"/>
      <c r="F12" s="62">
        <f t="shared" si="0"/>
        <v>0</v>
      </c>
    </row>
    <row r="13" spans="1:6" s="78" customFormat="1" ht="36" x14ac:dyDescent="0.5">
      <c r="A13" s="28">
        <v>11</v>
      </c>
      <c r="B13" s="28" t="s">
        <v>87</v>
      </c>
      <c r="C13" s="28" t="s">
        <v>12</v>
      </c>
      <c r="D13" s="28">
        <v>20</v>
      </c>
      <c r="E13" s="81"/>
      <c r="F13" s="62">
        <f t="shared" si="0"/>
        <v>0</v>
      </c>
    </row>
    <row r="14" spans="1:6" s="78" customFormat="1" ht="36" x14ac:dyDescent="0.5">
      <c r="A14" s="28">
        <v>12</v>
      </c>
      <c r="B14" s="28" t="s">
        <v>88</v>
      </c>
      <c r="C14" s="28" t="s">
        <v>13</v>
      </c>
      <c r="D14" s="28">
        <v>45</v>
      </c>
      <c r="E14" s="81"/>
      <c r="F14" s="62">
        <f t="shared" si="0"/>
        <v>0</v>
      </c>
    </row>
    <row r="15" spans="1:6" s="78" customFormat="1" x14ac:dyDescent="0.5">
      <c r="A15" s="28">
        <v>13</v>
      </c>
      <c r="B15" s="28" t="s">
        <v>89</v>
      </c>
      <c r="C15" s="28" t="s">
        <v>12</v>
      </c>
      <c r="D15" s="28">
        <v>68</v>
      </c>
      <c r="E15" s="81"/>
      <c r="F15" s="62">
        <f t="shared" si="0"/>
        <v>0</v>
      </c>
    </row>
    <row r="16" spans="1:6" s="78" customFormat="1" ht="36" x14ac:dyDescent="0.5">
      <c r="A16" s="28">
        <v>14</v>
      </c>
      <c r="B16" s="28" t="s">
        <v>90</v>
      </c>
      <c r="C16" s="28" t="s">
        <v>12</v>
      </c>
      <c r="D16" s="28">
        <v>181</v>
      </c>
      <c r="E16" s="81"/>
      <c r="F16" s="62">
        <f t="shared" si="0"/>
        <v>0</v>
      </c>
    </row>
    <row r="17" spans="1:6" s="78" customFormat="1" ht="54" x14ac:dyDescent="0.5">
      <c r="A17" s="28">
        <v>15</v>
      </c>
      <c r="B17" s="28" t="s">
        <v>91</v>
      </c>
      <c r="C17" s="28" t="s">
        <v>12</v>
      </c>
      <c r="D17" s="28">
        <v>190</v>
      </c>
      <c r="E17" s="81"/>
      <c r="F17" s="62">
        <f t="shared" si="0"/>
        <v>0</v>
      </c>
    </row>
    <row r="18" spans="1:6" s="78" customFormat="1" ht="36" x14ac:dyDescent="0.5">
      <c r="A18" s="28">
        <v>16</v>
      </c>
      <c r="B18" s="28" t="s">
        <v>92</v>
      </c>
      <c r="C18" s="28" t="s">
        <v>12</v>
      </c>
      <c r="D18" s="28">
        <v>102</v>
      </c>
      <c r="E18" s="81"/>
      <c r="F18" s="62">
        <f t="shared" si="0"/>
        <v>0</v>
      </c>
    </row>
    <row r="19" spans="1:6" s="78" customFormat="1" ht="36" x14ac:dyDescent="0.5">
      <c r="A19" s="28">
        <v>17</v>
      </c>
      <c r="B19" s="28" t="s">
        <v>93</v>
      </c>
      <c r="C19" s="28" t="s">
        <v>23</v>
      </c>
      <c r="D19" s="28">
        <v>280</v>
      </c>
      <c r="E19" s="81"/>
      <c r="F19" s="62">
        <f t="shared" si="0"/>
        <v>0</v>
      </c>
    </row>
    <row r="20" spans="1:6" s="78" customFormat="1" x14ac:dyDescent="0.5">
      <c r="A20" s="28">
        <v>18</v>
      </c>
      <c r="B20" s="28" t="s">
        <v>94</v>
      </c>
      <c r="C20" s="28" t="s">
        <v>13</v>
      </c>
      <c r="D20" s="28">
        <v>390</v>
      </c>
      <c r="E20" s="81"/>
      <c r="F20" s="62">
        <f t="shared" si="0"/>
        <v>0</v>
      </c>
    </row>
    <row r="21" spans="1:6" s="78" customFormat="1" x14ac:dyDescent="0.5">
      <c r="A21" s="28">
        <v>19</v>
      </c>
      <c r="B21" s="28" t="s">
        <v>95</v>
      </c>
      <c r="C21" s="28" t="s">
        <v>12</v>
      </c>
      <c r="D21" s="28">
        <v>12</v>
      </c>
      <c r="E21" s="81"/>
      <c r="F21" s="62">
        <f t="shared" si="0"/>
        <v>0</v>
      </c>
    </row>
    <row r="22" spans="1:6" s="78" customFormat="1" x14ac:dyDescent="0.5">
      <c r="A22" s="28">
        <v>20</v>
      </c>
      <c r="B22" s="28" t="s">
        <v>96</v>
      </c>
      <c r="C22" s="28" t="s">
        <v>18</v>
      </c>
      <c r="D22" s="28">
        <v>1</v>
      </c>
      <c r="E22" s="81"/>
      <c r="F22" s="62">
        <f>E22*D22</f>
        <v>0</v>
      </c>
    </row>
    <row r="23" spans="1:6" s="78" customFormat="1" ht="22.8" customHeight="1" x14ac:dyDescent="0.5">
      <c r="A23" s="31">
        <v>21</v>
      </c>
      <c r="B23" s="31"/>
      <c r="C23" s="31"/>
      <c r="D23" s="31"/>
      <c r="E23" s="82"/>
      <c r="F23" s="64">
        <f>SUM(F8:F22)</f>
        <v>0</v>
      </c>
    </row>
    <row r="24" spans="1:6" s="78" customFormat="1" x14ac:dyDescent="0.5">
      <c r="A24" s="30">
        <v>22</v>
      </c>
      <c r="B24" s="30" t="s">
        <v>102</v>
      </c>
      <c r="C24" s="28"/>
      <c r="D24" s="28"/>
      <c r="E24" s="81"/>
      <c r="F24" s="62"/>
    </row>
    <row r="25" spans="1:6" s="78" customFormat="1" ht="36" x14ac:dyDescent="0.5">
      <c r="A25" s="28">
        <v>23</v>
      </c>
      <c r="B25" s="28" t="s">
        <v>97</v>
      </c>
      <c r="C25" s="28" t="s">
        <v>12</v>
      </c>
      <c r="D25" s="28">
        <v>100</v>
      </c>
      <c r="E25" s="81"/>
      <c r="F25" s="62">
        <f>E25*D25</f>
        <v>0</v>
      </c>
    </row>
    <row r="26" spans="1:6" s="78" customFormat="1" x14ac:dyDescent="0.5">
      <c r="A26" s="28">
        <v>24</v>
      </c>
      <c r="B26" s="28" t="s">
        <v>98</v>
      </c>
      <c r="C26" s="28" t="s">
        <v>12</v>
      </c>
      <c r="D26" s="28">
        <v>105</v>
      </c>
      <c r="E26" s="81"/>
      <c r="F26" s="62">
        <f t="shared" ref="F26:F27" si="1">E26*D26</f>
        <v>0</v>
      </c>
    </row>
    <row r="27" spans="1:6" s="78" customFormat="1" ht="36" x14ac:dyDescent="0.5">
      <c r="A27" s="28">
        <v>25</v>
      </c>
      <c r="B27" s="28" t="s">
        <v>103</v>
      </c>
      <c r="C27" s="28" t="s">
        <v>12</v>
      </c>
      <c r="D27" s="28">
        <f>10*1*0.5</f>
        <v>5</v>
      </c>
      <c r="E27" s="81"/>
      <c r="F27" s="62">
        <f t="shared" si="1"/>
        <v>0</v>
      </c>
    </row>
    <row r="28" spans="1:6" s="78" customFormat="1" x14ac:dyDescent="0.5">
      <c r="A28" s="31">
        <v>26</v>
      </c>
      <c r="B28" s="31" t="s">
        <v>66</v>
      </c>
      <c r="C28" s="31"/>
      <c r="D28" s="31"/>
      <c r="E28" s="82"/>
      <c r="F28" s="64">
        <f>SUM(F25:F27)</f>
        <v>0</v>
      </c>
    </row>
    <row r="29" spans="1:6" s="78" customFormat="1" x14ac:dyDescent="0.5">
      <c r="A29" s="31">
        <v>27</v>
      </c>
      <c r="B29" s="31" t="s">
        <v>99</v>
      </c>
      <c r="C29" s="31"/>
      <c r="D29" s="31"/>
      <c r="E29" s="82"/>
      <c r="F29" s="64">
        <f>F23+F28</f>
        <v>0</v>
      </c>
    </row>
    <row r="30" spans="1:6" x14ac:dyDescent="0.5">
      <c r="A30" s="32">
        <v>28</v>
      </c>
      <c r="B30" s="32" t="s">
        <v>104</v>
      </c>
      <c r="C30" s="32" t="s">
        <v>0</v>
      </c>
      <c r="D30" s="32" t="s">
        <v>0</v>
      </c>
      <c r="E30" s="83"/>
      <c r="F30" s="65" t="s">
        <v>0</v>
      </c>
    </row>
    <row r="31" spans="1:6" ht="36" x14ac:dyDescent="0.5">
      <c r="A31" s="33">
        <v>29</v>
      </c>
      <c r="B31" s="33" t="s">
        <v>72</v>
      </c>
      <c r="C31" s="33" t="s">
        <v>0</v>
      </c>
      <c r="D31" s="33" t="s">
        <v>0</v>
      </c>
      <c r="E31" s="84"/>
      <c r="F31" s="66" t="s">
        <v>0</v>
      </c>
    </row>
    <row r="32" spans="1:6" ht="27.6" x14ac:dyDescent="0.5">
      <c r="A32" s="34">
        <v>30</v>
      </c>
      <c r="B32" s="34" t="s">
        <v>68</v>
      </c>
      <c r="C32" s="35" t="s">
        <v>13</v>
      </c>
      <c r="D32" s="53">
        <v>8.1991680000000002</v>
      </c>
      <c r="E32" s="85"/>
      <c r="F32" s="67">
        <f>D32*E32</f>
        <v>0</v>
      </c>
    </row>
    <row r="33" spans="1:6" x14ac:dyDescent="0.5">
      <c r="A33" s="35">
        <v>31</v>
      </c>
      <c r="B33" s="35" t="s">
        <v>14</v>
      </c>
      <c r="C33" s="35" t="s">
        <v>15</v>
      </c>
      <c r="D33" s="35">
        <v>0.42</v>
      </c>
      <c r="E33" s="86"/>
      <c r="F33" s="67">
        <f>E33*D33</f>
        <v>0</v>
      </c>
    </row>
    <row r="34" spans="1:6" x14ac:dyDescent="0.5">
      <c r="A34" s="35">
        <v>32</v>
      </c>
      <c r="B34" s="35" t="s">
        <v>16</v>
      </c>
      <c r="C34" s="35" t="s">
        <v>15</v>
      </c>
      <c r="D34" s="36">
        <v>1</v>
      </c>
      <c r="E34" s="85"/>
      <c r="F34" s="67">
        <f t="shared" ref="F34" si="2">E34*D34</f>
        <v>0</v>
      </c>
    </row>
    <row r="35" spans="1:6" x14ac:dyDescent="0.5">
      <c r="A35" s="35">
        <v>33</v>
      </c>
      <c r="B35" s="35" t="s">
        <v>141</v>
      </c>
      <c r="C35" s="36" t="s">
        <v>11</v>
      </c>
      <c r="D35" s="35">
        <v>1</v>
      </c>
      <c r="E35" s="86"/>
      <c r="F35" s="67">
        <f>E35*D35</f>
        <v>0</v>
      </c>
    </row>
    <row r="36" spans="1:6" ht="44.4" customHeight="1" x14ac:dyDescent="0.5">
      <c r="A36" s="36">
        <v>34</v>
      </c>
      <c r="B36" s="36" t="s">
        <v>73</v>
      </c>
      <c r="C36" s="36" t="s">
        <v>10</v>
      </c>
      <c r="D36" s="36">
        <f>2*61.8</f>
        <v>123.6</v>
      </c>
      <c r="E36" s="86"/>
      <c r="F36" s="67">
        <f>E36*D36</f>
        <v>0</v>
      </c>
    </row>
    <row r="37" spans="1:6" ht="36" x14ac:dyDescent="0.5">
      <c r="A37" s="36">
        <v>35</v>
      </c>
      <c r="B37" s="36" t="s">
        <v>74</v>
      </c>
      <c r="C37" s="36" t="s">
        <v>10</v>
      </c>
      <c r="D37" s="36">
        <f>2*95.4</f>
        <v>190.8</v>
      </c>
      <c r="E37" s="86"/>
      <c r="F37" s="67">
        <f>E37*D37</f>
        <v>0</v>
      </c>
    </row>
    <row r="38" spans="1:6" ht="36" x14ac:dyDescent="0.5">
      <c r="A38" s="36">
        <v>36</v>
      </c>
      <c r="B38" s="36" t="s">
        <v>75</v>
      </c>
      <c r="C38" s="36" t="s">
        <v>10</v>
      </c>
      <c r="D38" s="36">
        <f>2*60</f>
        <v>120</v>
      </c>
      <c r="E38" s="86"/>
      <c r="F38" s="67">
        <f t="shared" ref="F38:F40" si="3">E38*D38</f>
        <v>0</v>
      </c>
    </row>
    <row r="39" spans="1:6" ht="36" x14ac:dyDescent="0.5">
      <c r="A39" s="35">
        <v>37</v>
      </c>
      <c r="B39" s="35" t="s">
        <v>71</v>
      </c>
      <c r="C39" s="35" t="s">
        <v>7</v>
      </c>
      <c r="D39" s="35">
        <v>1</v>
      </c>
      <c r="E39" s="85"/>
      <c r="F39" s="67">
        <f t="shared" si="3"/>
        <v>0</v>
      </c>
    </row>
    <row r="40" spans="1:6" ht="54" x14ac:dyDescent="0.5">
      <c r="A40" s="35">
        <v>38</v>
      </c>
      <c r="B40" s="35" t="s">
        <v>77</v>
      </c>
      <c r="C40" s="35" t="s">
        <v>7</v>
      </c>
      <c r="D40" s="35">
        <v>1</v>
      </c>
      <c r="E40" s="85"/>
      <c r="F40" s="67">
        <f t="shared" si="3"/>
        <v>0</v>
      </c>
    </row>
    <row r="41" spans="1:6" ht="41.4" x14ac:dyDescent="0.5">
      <c r="A41" s="37">
        <v>39</v>
      </c>
      <c r="B41" s="37" t="s">
        <v>69</v>
      </c>
      <c r="C41" s="35" t="s">
        <v>12</v>
      </c>
      <c r="D41" s="35">
        <v>2.4020999999999999</v>
      </c>
      <c r="E41" s="85"/>
      <c r="F41" s="67">
        <f t="shared" ref="F41" si="4">D41*E41</f>
        <v>0</v>
      </c>
    </row>
    <row r="42" spans="1:6" x14ac:dyDescent="0.5">
      <c r="A42" s="38">
        <v>40</v>
      </c>
      <c r="B42" s="38" t="s">
        <v>76</v>
      </c>
      <c r="C42" s="38" t="s">
        <v>0</v>
      </c>
      <c r="D42" s="38" t="s">
        <v>0</v>
      </c>
      <c r="E42" s="87"/>
      <c r="F42" s="68">
        <f>2*SUM(F32:F41)</f>
        <v>0</v>
      </c>
    </row>
    <row r="43" spans="1:6" s="88" customFormat="1" ht="36" x14ac:dyDescent="0.5">
      <c r="A43" s="36">
        <v>41</v>
      </c>
      <c r="B43" s="36" t="s">
        <v>78</v>
      </c>
      <c r="C43" s="36" t="s">
        <v>7</v>
      </c>
      <c r="D43" s="54">
        <v>1</v>
      </c>
      <c r="E43" s="85"/>
      <c r="F43" s="69">
        <f t="shared" ref="F43:F45" si="5">D43*E43</f>
        <v>0</v>
      </c>
    </row>
    <row r="44" spans="1:6" s="88" customFormat="1" ht="54" x14ac:dyDescent="0.5">
      <c r="A44" s="36">
        <v>42</v>
      </c>
      <c r="B44" s="36" t="s">
        <v>22</v>
      </c>
      <c r="C44" s="36" t="s">
        <v>9</v>
      </c>
      <c r="D44" s="54">
        <v>2</v>
      </c>
      <c r="E44" s="85"/>
      <c r="F44" s="69">
        <f t="shared" si="5"/>
        <v>0</v>
      </c>
    </row>
    <row r="45" spans="1:6" s="88" customFormat="1" ht="36" x14ac:dyDescent="0.5">
      <c r="A45" s="36">
        <v>43</v>
      </c>
      <c r="B45" s="36" t="s">
        <v>79</v>
      </c>
      <c r="C45" s="36" t="s">
        <v>21</v>
      </c>
      <c r="D45" s="54">
        <v>2</v>
      </c>
      <c r="E45" s="85"/>
      <c r="F45" s="69">
        <f t="shared" si="5"/>
        <v>0</v>
      </c>
    </row>
    <row r="46" spans="1:6" s="88" customFormat="1" x14ac:dyDescent="0.5">
      <c r="A46" s="36">
        <v>44</v>
      </c>
      <c r="B46" s="36" t="s">
        <v>81</v>
      </c>
      <c r="C46" s="36" t="s">
        <v>9</v>
      </c>
      <c r="D46" s="54">
        <v>1</v>
      </c>
      <c r="E46" s="85"/>
      <c r="F46" s="69">
        <f>D46*E46</f>
        <v>0</v>
      </c>
    </row>
    <row r="47" spans="1:6" x14ac:dyDescent="0.5">
      <c r="A47" s="38">
        <v>45</v>
      </c>
      <c r="B47" s="38" t="s">
        <v>80</v>
      </c>
      <c r="C47" s="38" t="s">
        <v>0</v>
      </c>
      <c r="D47" s="38" t="s">
        <v>0</v>
      </c>
      <c r="E47" s="87"/>
      <c r="F47" s="68">
        <f>SUM(F43:F46)</f>
        <v>0</v>
      </c>
    </row>
    <row r="48" spans="1:6" s="89" customFormat="1" ht="27.6" x14ac:dyDescent="0.3">
      <c r="A48" s="39">
        <v>46</v>
      </c>
      <c r="B48" s="39" t="s">
        <v>135</v>
      </c>
      <c r="C48" s="48" t="s">
        <v>105</v>
      </c>
      <c r="D48" s="55" t="s">
        <v>105</v>
      </c>
      <c r="E48" s="20"/>
      <c r="F48" s="70" t="s">
        <v>105</v>
      </c>
    </row>
    <row r="49" spans="1:6" s="89" customFormat="1" ht="27.6" x14ac:dyDescent="0.3">
      <c r="A49" s="40">
        <v>47</v>
      </c>
      <c r="B49" s="40" t="s">
        <v>106</v>
      </c>
      <c r="C49" s="49" t="s">
        <v>12</v>
      </c>
      <c r="D49" s="56">
        <v>39.203999999999994</v>
      </c>
      <c r="E49" s="21"/>
      <c r="F49" s="71">
        <f t="shared" ref="F49:F81" si="6">D49*E49</f>
        <v>0</v>
      </c>
    </row>
    <row r="50" spans="1:6" s="89" customFormat="1" ht="27.6" x14ac:dyDescent="0.3">
      <c r="A50" s="40">
        <v>48</v>
      </c>
      <c r="B50" s="40" t="s">
        <v>107</v>
      </c>
      <c r="C50" s="49" t="s">
        <v>12</v>
      </c>
      <c r="D50" s="56">
        <v>4.9831799999999991</v>
      </c>
      <c r="E50" s="21"/>
      <c r="F50" s="71">
        <f t="shared" si="6"/>
        <v>0</v>
      </c>
    </row>
    <row r="51" spans="1:6" s="89" customFormat="1" ht="13.8" x14ac:dyDescent="0.3">
      <c r="A51" s="40">
        <v>49</v>
      </c>
      <c r="B51" s="40" t="s">
        <v>8</v>
      </c>
      <c r="C51" s="49" t="s">
        <v>12</v>
      </c>
      <c r="D51" s="56">
        <v>0.83052999999999999</v>
      </c>
      <c r="E51" s="21"/>
      <c r="F51" s="71">
        <f t="shared" si="6"/>
        <v>0</v>
      </c>
    </row>
    <row r="52" spans="1:6" s="89" customFormat="1" ht="13.8" x14ac:dyDescent="0.3">
      <c r="A52" s="40">
        <v>50</v>
      </c>
      <c r="B52" s="40" t="s">
        <v>108</v>
      </c>
      <c r="C52" s="49" t="s">
        <v>12</v>
      </c>
      <c r="D52" s="56">
        <v>3.6612400000000012</v>
      </c>
      <c r="E52" s="21"/>
      <c r="F52" s="71">
        <f t="shared" si="6"/>
        <v>0</v>
      </c>
    </row>
    <row r="53" spans="1:6" s="89" customFormat="1" ht="13.8" x14ac:dyDescent="0.3">
      <c r="A53" s="40">
        <v>51</v>
      </c>
      <c r="B53" s="40" t="s">
        <v>109</v>
      </c>
      <c r="C53" s="49" t="s">
        <v>12</v>
      </c>
      <c r="D53" s="56">
        <v>2.9115200000000008</v>
      </c>
      <c r="E53" s="21"/>
      <c r="F53" s="71">
        <f t="shared" si="6"/>
        <v>0</v>
      </c>
    </row>
    <row r="54" spans="1:6" s="89" customFormat="1" ht="13.8" x14ac:dyDescent="0.3">
      <c r="A54" s="40">
        <v>52</v>
      </c>
      <c r="B54" s="40" t="s">
        <v>110</v>
      </c>
      <c r="C54" s="49" t="s">
        <v>12</v>
      </c>
      <c r="D54" s="56">
        <v>12.101559999999999</v>
      </c>
      <c r="E54" s="21"/>
      <c r="F54" s="71">
        <f t="shared" si="6"/>
        <v>0</v>
      </c>
    </row>
    <row r="55" spans="1:6" s="89" customFormat="1" ht="27.6" x14ac:dyDescent="0.3">
      <c r="A55" s="40">
        <v>53</v>
      </c>
      <c r="B55" s="40" t="s">
        <v>111</v>
      </c>
      <c r="C55" s="49" t="s">
        <v>13</v>
      </c>
      <c r="D55" s="56">
        <v>45.247400000000006</v>
      </c>
      <c r="E55" s="21"/>
      <c r="F55" s="71">
        <f t="shared" si="6"/>
        <v>0</v>
      </c>
    </row>
    <row r="56" spans="1:6" s="89" customFormat="1" ht="27.6" x14ac:dyDescent="0.3">
      <c r="A56" s="40">
        <v>54</v>
      </c>
      <c r="B56" s="40" t="s">
        <v>112</v>
      </c>
      <c r="C56" s="49" t="s">
        <v>13</v>
      </c>
      <c r="D56" s="56">
        <v>39.030200000000001</v>
      </c>
      <c r="E56" s="21"/>
      <c r="F56" s="71">
        <f t="shared" si="6"/>
        <v>0</v>
      </c>
    </row>
    <row r="57" spans="1:6" s="89" customFormat="1" ht="13.8" x14ac:dyDescent="0.3">
      <c r="A57" s="40">
        <v>55</v>
      </c>
      <c r="B57" s="40" t="s">
        <v>113</v>
      </c>
      <c r="C57" s="49" t="s">
        <v>13</v>
      </c>
      <c r="D57" s="56">
        <v>18.984999999999999</v>
      </c>
      <c r="E57" s="21"/>
      <c r="F57" s="71">
        <f t="shared" si="6"/>
        <v>0</v>
      </c>
    </row>
    <row r="58" spans="1:6" s="89" customFormat="1" ht="27.6" x14ac:dyDescent="0.3">
      <c r="A58" s="40">
        <v>56</v>
      </c>
      <c r="B58" s="40" t="s">
        <v>114</v>
      </c>
      <c r="C58" s="49" t="s">
        <v>13</v>
      </c>
      <c r="D58" s="56">
        <v>10.299199999999999</v>
      </c>
      <c r="E58" s="21"/>
      <c r="F58" s="71">
        <f t="shared" si="6"/>
        <v>0</v>
      </c>
    </row>
    <row r="59" spans="1:6" s="89" customFormat="1" ht="27.6" x14ac:dyDescent="0.3">
      <c r="A59" s="40">
        <v>57</v>
      </c>
      <c r="B59" s="40" t="s">
        <v>115</v>
      </c>
      <c r="C59" s="49" t="s">
        <v>116</v>
      </c>
      <c r="D59" s="56">
        <v>1</v>
      </c>
      <c r="E59" s="21"/>
      <c r="F59" s="71">
        <f t="shared" si="6"/>
        <v>0</v>
      </c>
    </row>
    <row r="60" spans="1:6" s="89" customFormat="1" ht="27.6" x14ac:dyDescent="0.3">
      <c r="A60" s="40">
        <v>58</v>
      </c>
      <c r="B60" s="40" t="s">
        <v>117</v>
      </c>
      <c r="C60" s="49" t="s">
        <v>116</v>
      </c>
      <c r="D60" s="56">
        <v>1</v>
      </c>
      <c r="E60" s="21"/>
      <c r="F60" s="71">
        <f t="shared" si="6"/>
        <v>0</v>
      </c>
    </row>
    <row r="61" spans="1:6" s="89" customFormat="1" ht="13.8" x14ac:dyDescent="0.3">
      <c r="A61" s="41">
        <v>59</v>
      </c>
      <c r="B61" s="41" t="s">
        <v>118</v>
      </c>
      <c r="C61" s="49" t="s">
        <v>105</v>
      </c>
      <c r="D61" s="56">
        <v>0</v>
      </c>
      <c r="E61" s="21"/>
      <c r="F61" s="71"/>
    </row>
    <row r="62" spans="1:6" s="89" customFormat="1" ht="27.6" x14ac:dyDescent="0.3">
      <c r="A62" s="40">
        <v>60</v>
      </c>
      <c r="B62" s="40" t="s">
        <v>106</v>
      </c>
      <c r="C62" s="49" t="s">
        <v>12</v>
      </c>
      <c r="D62" s="56">
        <v>14</v>
      </c>
      <c r="E62" s="21"/>
      <c r="F62" s="71">
        <f t="shared" si="6"/>
        <v>0</v>
      </c>
    </row>
    <row r="63" spans="1:6" s="89" customFormat="1" ht="27.6" x14ac:dyDescent="0.3">
      <c r="A63" s="40">
        <v>61</v>
      </c>
      <c r="B63" s="40" t="s">
        <v>119</v>
      </c>
      <c r="C63" s="49" t="s">
        <v>12</v>
      </c>
      <c r="D63" s="56">
        <v>0.98999999999999988</v>
      </c>
      <c r="E63" s="21"/>
      <c r="F63" s="71">
        <f t="shared" si="6"/>
        <v>0</v>
      </c>
    </row>
    <row r="64" spans="1:6" s="89" customFormat="1" ht="13.8" x14ac:dyDescent="0.3">
      <c r="A64" s="40">
        <v>62</v>
      </c>
      <c r="B64" s="40" t="s">
        <v>8</v>
      </c>
      <c r="C64" s="49" t="s">
        <v>12</v>
      </c>
      <c r="D64" s="56">
        <v>0.24749999999999997</v>
      </c>
      <c r="E64" s="21"/>
      <c r="F64" s="71">
        <f t="shared" si="6"/>
        <v>0</v>
      </c>
    </row>
    <row r="65" spans="1:6" s="89" customFormat="1" ht="13.8" x14ac:dyDescent="0.3">
      <c r="A65" s="40">
        <v>63</v>
      </c>
      <c r="B65" s="40" t="s">
        <v>120</v>
      </c>
      <c r="C65" s="49" t="s">
        <v>12</v>
      </c>
      <c r="D65" s="56">
        <v>1.155</v>
      </c>
      <c r="E65" s="21"/>
      <c r="F65" s="71">
        <f t="shared" si="6"/>
        <v>0</v>
      </c>
    </row>
    <row r="66" spans="1:6" s="89" customFormat="1" ht="13.8" x14ac:dyDescent="0.3">
      <c r="A66" s="40">
        <v>64</v>
      </c>
      <c r="B66" s="40" t="s">
        <v>121</v>
      </c>
      <c r="C66" s="49" t="s">
        <v>12</v>
      </c>
      <c r="D66" s="56">
        <v>2.9339999999999997</v>
      </c>
      <c r="E66" s="21"/>
      <c r="F66" s="71">
        <f t="shared" si="6"/>
        <v>0</v>
      </c>
    </row>
    <row r="67" spans="1:6" s="89" customFormat="1" ht="27.6" x14ac:dyDescent="0.3">
      <c r="A67" s="40">
        <v>65</v>
      </c>
      <c r="B67" s="40" t="s">
        <v>122</v>
      </c>
      <c r="C67" s="49" t="s">
        <v>13</v>
      </c>
      <c r="D67" s="56">
        <v>14.979999999999999</v>
      </c>
      <c r="E67" s="21"/>
      <c r="F67" s="71">
        <f t="shared" si="6"/>
        <v>0</v>
      </c>
    </row>
    <row r="68" spans="1:6" s="89" customFormat="1" ht="13.8" x14ac:dyDescent="0.3">
      <c r="A68" s="40">
        <v>66</v>
      </c>
      <c r="B68" s="40" t="s">
        <v>123</v>
      </c>
      <c r="C68" s="49" t="s">
        <v>13</v>
      </c>
      <c r="D68" s="56">
        <v>5.5600000000000005</v>
      </c>
      <c r="E68" s="21"/>
      <c r="F68" s="71">
        <f t="shared" si="6"/>
        <v>0</v>
      </c>
    </row>
    <row r="69" spans="1:6" s="89" customFormat="1" ht="27.6" x14ac:dyDescent="0.3">
      <c r="A69" s="40">
        <v>67</v>
      </c>
      <c r="B69" s="40" t="s">
        <v>124</v>
      </c>
      <c r="C69" s="49" t="s">
        <v>13</v>
      </c>
      <c r="D69" s="56">
        <v>3.9119999999999999</v>
      </c>
      <c r="E69" s="21"/>
      <c r="F69" s="71">
        <f t="shared" si="6"/>
        <v>0</v>
      </c>
    </row>
    <row r="70" spans="1:6" s="89" customFormat="1" ht="13.8" x14ac:dyDescent="0.3">
      <c r="A70" s="40">
        <v>68</v>
      </c>
      <c r="B70" s="40" t="s">
        <v>125</v>
      </c>
      <c r="C70" s="49" t="s">
        <v>116</v>
      </c>
      <c r="D70" s="56">
        <v>1</v>
      </c>
      <c r="E70" s="21"/>
      <c r="F70" s="71">
        <f t="shared" si="6"/>
        <v>0</v>
      </c>
    </row>
    <row r="71" spans="1:6" s="89" customFormat="1" ht="27.6" x14ac:dyDescent="0.3">
      <c r="A71" s="40">
        <v>69</v>
      </c>
      <c r="B71" s="40" t="s">
        <v>126</v>
      </c>
      <c r="C71" s="49" t="s">
        <v>23</v>
      </c>
      <c r="D71" s="56">
        <v>1</v>
      </c>
      <c r="E71" s="21"/>
      <c r="F71" s="71">
        <f t="shared" si="6"/>
        <v>0</v>
      </c>
    </row>
    <row r="72" spans="1:6" s="89" customFormat="1" ht="27.6" x14ac:dyDescent="0.3">
      <c r="A72" s="40">
        <v>70</v>
      </c>
      <c r="B72" s="40" t="s">
        <v>127</v>
      </c>
      <c r="C72" s="49" t="s">
        <v>7</v>
      </c>
      <c r="D72" s="56">
        <v>1</v>
      </c>
      <c r="E72" s="21"/>
      <c r="F72" s="71">
        <f>D72*E72</f>
        <v>0</v>
      </c>
    </row>
    <row r="73" spans="1:6" s="89" customFormat="1" ht="27.6" x14ac:dyDescent="0.3">
      <c r="A73" s="40">
        <v>71</v>
      </c>
      <c r="B73" s="40" t="s">
        <v>128</v>
      </c>
      <c r="C73" s="49" t="s">
        <v>7</v>
      </c>
      <c r="D73" s="56">
        <v>1</v>
      </c>
      <c r="E73" s="21"/>
      <c r="F73" s="71">
        <f t="shared" si="6"/>
        <v>0</v>
      </c>
    </row>
    <row r="74" spans="1:6" s="89" customFormat="1" ht="13.8" x14ac:dyDescent="0.3">
      <c r="A74" s="41">
        <v>72</v>
      </c>
      <c r="B74" s="41" t="s">
        <v>129</v>
      </c>
      <c r="C74" s="49" t="s">
        <v>105</v>
      </c>
      <c r="D74" s="56">
        <v>0</v>
      </c>
      <c r="E74" s="21"/>
      <c r="F74" s="71"/>
    </row>
    <row r="75" spans="1:6" s="89" customFormat="1" ht="27.6" x14ac:dyDescent="0.3">
      <c r="A75" s="40">
        <v>73</v>
      </c>
      <c r="B75" s="40" t="s">
        <v>106</v>
      </c>
      <c r="C75" s="49" t="s">
        <v>12</v>
      </c>
      <c r="D75" s="56">
        <v>3.04</v>
      </c>
      <c r="E75" s="21"/>
      <c r="F75" s="71">
        <f t="shared" si="6"/>
        <v>0</v>
      </c>
    </row>
    <row r="76" spans="1:6" s="89" customFormat="1" ht="27.6" x14ac:dyDescent="0.3">
      <c r="A76" s="40">
        <v>74</v>
      </c>
      <c r="B76" s="40" t="s">
        <v>130</v>
      </c>
      <c r="C76" s="49" t="s">
        <v>12</v>
      </c>
      <c r="D76" s="56">
        <v>0.13500000000000001</v>
      </c>
      <c r="E76" s="21"/>
      <c r="F76" s="71">
        <f t="shared" si="6"/>
        <v>0</v>
      </c>
    </row>
    <row r="77" spans="1:6" s="89" customFormat="1" ht="13.8" x14ac:dyDescent="0.3">
      <c r="A77" s="40">
        <v>75</v>
      </c>
      <c r="B77" s="40" t="s">
        <v>8</v>
      </c>
      <c r="C77" s="49" t="s">
        <v>12</v>
      </c>
      <c r="D77" s="56">
        <v>4.5000000000000005E-2</v>
      </c>
      <c r="E77" s="21"/>
      <c r="F77" s="71">
        <f t="shared" si="6"/>
        <v>0</v>
      </c>
    </row>
    <row r="78" spans="1:6" s="89" customFormat="1" ht="13.8" x14ac:dyDescent="0.3">
      <c r="A78" s="40">
        <v>76</v>
      </c>
      <c r="B78" s="40" t="s">
        <v>131</v>
      </c>
      <c r="C78" s="49" t="s">
        <v>12</v>
      </c>
      <c r="D78" s="56">
        <v>9.0000000000000011E-2</v>
      </c>
      <c r="E78" s="21"/>
      <c r="F78" s="71">
        <f t="shared" si="6"/>
        <v>0</v>
      </c>
    </row>
    <row r="79" spans="1:6" s="89" customFormat="1" ht="13.8" x14ac:dyDescent="0.3">
      <c r="A79" s="40">
        <v>77</v>
      </c>
      <c r="B79" s="40" t="s">
        <v>132</v>
      </c>
      <c r="C79" s="49" t="s">
        <v>12</v>
      </c>
      <c r="D79" s="56">
        <v>0.192</v>
      </c>
      <c r="E79" s="21"/>
      <c r="F79" s="71">
        <f t="shared" si="6"/>
        <v>0</v>
      </c>
    </row>
    <row r="80" spans="1:6" s="89" customFormat="1" ht="13.8" x14ac:dyDescent="0.3">
      <c r="A80" s="40">
        <v>78</v>
      </c>
      <c r="B80" s="40" t="s">
        <v>133</v>
      </c>
      <c r="C80" s="49" t="s">
        <v>13</v>
      </c>
      <c r="D80" s="56">
        <v>2.04</v>
      </c>
      <c r="E80" s="21"/>
      <c r="F80" s="71">
        <f t="shared" si="6"/>
        <v>0</v>
      </c>
    </row>
    <row r="81" spans="1:6" s="89" customFormat="1" ht="13.8" x14ac:dyDescent="0.3">
      <c r="A81" s="40">
        <v>79</v>
      </c>
      <c r="B81" s="40" t="s">
        <v>134</v>
      </c>
      <c r="C81" s="49" t="s">
        <v>18</v>
      </c>
      <c r="D81" s="56">
        <v>1</v>
      </c>
      <c r="E81" s="21"/>
      <c r="F81" s="71">
        <f t="shared" si="6"/>
        <v>0</v>
      </c>
    </row>
    <row r="82" spans="1:6" s="89" customFormat="1" ht="27.6" x14ac:dyDescent="0.3">
      <c r="A82" s="40">
        <v>80</v>
      </c>
      <c r="B82" s="40" t="s">
        <v>136</v>
      </c>
      <c r="C82" s="49" t="s">
        <v>7</v>
      </c>
      <c r="D82" s="56">
        <v>1</v>
      </c>
      <c r="E82" s="21"/>
      <c r="F82" s="71">
        <f>D82*E82</f>
        <v>0</v>
      </c>
    </row>
    <row r="83" spans="1:6" x14ac:dyDescent="0.5">
      <c r="A83" s="31">
        <v>81</v>
      </c>
      <c r="B83" s="31" t="s">
        <v>137</v>
      </c>
      <c r="C83" s="31"/>
      <c r="D83" s="31"/>
      <c r="E83" s="82"/>
      <c r="F83" s="72">
        <f>SUM(F49:F82)</f>
        <v>0</v>
      </c>
    </row>
    <row r="84" spans="1:6" x14ac:dyDescent="0.5">
      <c r="A84" s="31">
        <v>82</v>
      </c>
      <c r="B84" s="31" t="s">
        <v>138</v>
      </c>
      <c r="C84" s="31"/>
      <c r="D84" s="31"/>
      <c r="E84" s="82"/>
      <c r="F84" s="72">
        <f>F83+F47+F42</f>
        <v>0</v>
      </c>
    </row>
    <row r="85" spans="1:6" ht="36" x14ac:dyDescent="0.5">
      <c r="A85" s="42">
        <v>83</v>
      </c>
      <c r="B85" s="42" t="s">
        <v>139</v>
      </c>
      <c r="C85" s="42" t="s">
        <v>0</v>
      </c>
      <c r="D85" s="42" t="s">
        <v>0</v>
      </c>
      <c r="E85" s="90"/>
      <c r="F85" s="73">
        <f>F84+F29+F6</f>
        <v>0</v>
      </c>
    </row>
    <row r="86" spans="1:6" x14ac:dyDescent="0.5">
      <c r="A86" s="43">
        <v>84</v>
      </c>
      <c r="B86" s="43" t="s">
        <v>25</v>
      </c>
      <c r="C86" s="50"/>
      <c r="D86" s="57"/>
      <c r="E86" s="23"/>
      <c r="F86" s="74">
        <f>F85*0.18</f>
        <v>0</v>
      </c>
    </row>
    <row r="87" spans="1:6" ht="57.6" x14ac:dyDescent="0.5">
      <c r="A87" s="44">
        <v>85</v>
      </c>
      <c r="B87" s="44" t="s">
        <v>140</v>
      </c>
      <c r="C87" s="51"/>
      <c r="D87" s="58"/>
      <c r="E87" s="24"/>
      <c r="F87" s="75">
        <f>F85+F86</f>
        <v>0</v>
      </c>
    </row>
  </sheetData>
  <sheetProtection algorithmName="SHA-512" hashValue="yxImgzLVvQ6klbMoIYPa9HxDygven19FnYzbLkqPIt8lXkOXe6YB/xGpiuuRYOeBhJJDzdP9vhJSG/wmoSUvzQ==" saltValue="zbYzbHFWCfjSMOv/y4a88w==" spinCount="100000" sheet="1" objects="1" scenarios="1"/>
  <phoneticPr fontId="14" type="noConversion"/>
  <pageMargins left="0.7" right="0.7" top="0.75" bottom="0.75" header="0.3" footer="0.3"/>
  <pageSetup orientation="portrait" horizontalDpi="360" verticalDpi="36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81155AE-6076-4C0B-AF87-F2FBBF7FA8E4}">
  <dimension ref="A2:P38"/>
  <sheetViews>
    <sheetView topLeftCell="A18" workbookViewId="0">
      <selection activeCell="J36" sqref="J36"/>
    </sheetView>
  </sheetViews>
  <sheetFormatPr defaultRowHeight="14.4" x14ac:dyDescent="0.3"/>
  <cols>
    <col min="1" max="1" width="40.33203125" bestFit="1" customWidth="1"/>
    <col min="3" max="3" width="9.5546875" bestFit="1" customWidth="1"/>
    <col min="5" max="5" width="14.5546875" bestFit="1" customWidth="1"/>
    <col min="7" max="7" width="15.44140625" bestFit="1" customWidth="1"/>
  </cols>
  <sheetData>
    <row r="2" spans="1:5" x14ac:dyDescent="0.3">
      <c r="A2" t="s">
        <v>26</v>
      </c>
      <c r="B2" t="s">
        <v>27</v>
      </c>
      <c r="C2" t="s">
        <v>28</v>
      </c>
      <c r="D2" t="s">
        <v>29</v>
      </c>
      <c r="E2" t="s">
        <v>30</v>
      </c>
    </row>
    <row r="3" spans="1:5" hidden="1" x14ac:dyDescent="0.3">
      <c r="A3" t="s">
        <v>31</v>
      </c>
      <c r="B3" t="s">
        <v>32</v>
      </c>
      <c r="C3">
        <v>1</v>
      </c>
      <c r="D3">
        <v>50000</v>
      </c>
      <c r="E3">
        <f>C3*D3</f>
        <v>50000</v>
      </c>
    </row>
    <row r="4" spans="1:5" hidden="1" x14ac:dyDescent="0.3">
      <c r="A4" t="s">
        <v>33</v>
      </c>
      <c r="B4" t="s">
        <v>32</v>
      </c>
      <c r="C4">
        <v>20</v>
      </c>
      <c r="D4">
        <v>1000</v>
      </c>
      <c r="E4">
        <f t="shared" ref="E4:E13" si="0">C4*D4</f>
        <v>20000</v>
      </c>
    </row>
    <row r="5" spans="1:5" hidden="1" x14ac:dyDescent="0.3">
      <c r="A5" t="s">
        <v>34</v>
      </c>
      <c r="B5" t="s">
        <v>32</v>
      </c>
      <c r="C5">
        <v>15</v>
      </c>
      <c r="D5">
        <v>500</v>
      </c>
      <c r="E5">
        <f t="shared" si="0"/>
        <v>7500</v>
      </c>
    </row>
    <row r="6" spans="1:5" hidden="1" x14ac:dyDescent="0.3">
      <c r="A6" t="s">
        <v>35</v>
      </c>
      <c r="B6" t="s">
        <v>32</v>
      </c>
      <c r="C6">
        <v>8</v>
      </c>
      <c r="D6">
        <v>1000</v>
      </c>
      <c r="E6">
        <f t="shared" si="0"/>
        <v>8000</v>
      </c>
    </row>
    <row r="7" spans="1:5" hidden="1" x14ac:dyDescent="0.3">
      <c r="A7" t="s">
        <v>36</v>
      </c>
      <c r="B7" t="s">
        <v>32</v>
      </c>
      <c r="C7">
        <v>1</v>
      </c>
      <c r="D7">
        <v>2000</v>
      </c>
      <c r="E7">
        <f t="shared" si="0"/>
        <v>2000</v>
      </c>
    </row>
    <row r="8" spans="1:5" hidden="1" x14ac:dyDescent="0.3">
      <c r="A8" t="s">
        <v>37</v>
      </c>
      <c r="B8" t="s">
        <v>38</v>
      </c>
      <c r="C8">
        <v>2</v>
      </c>
      <c r="D8">
        <v>2000</v>
      </c>
      <c r="E8">
        <f t="shared" si="0"/>
        <v>4000</v>
      </c>
    </row>
    <row r="9" spans="1:5" hidden="1" x14ac:dyDescent="0.3">
      <c r="A9" t="s">
        <v>39</v>
      </c>
      <c r="B9" t="s">
        <v>32</v>
      </c>
      <c r="C9">
        <v>2</v>
      </c>
      <c r="D9">
        <v>1500</v>
      </c>
      <c r="E9">
        <f t="shared" si="0"/>
        <v>3000</v>
      </c>
    </row>
    <row r="10" spans="1:5" hidden="1" x14ac:dyDescent="0.3">
      <c r="A10" t="s">
        <v>40</v>
      </c>
      <c r="B10" t="s">
        <v>32</v>
      </c>
      <c r="C10">
        <v>2</v>
      </c>
      <c r="D10">
        <v>4500</v>
      </c>
      <c r="E10">
        <f t="shared" si="0"/>
        <v>9000</v>
      </c>
    </row>
    <row r="11" spans="1:5" hidden="1" x14ac:dyDescent="0.3">
      <c r="A11" t="s">
        <v>41</v>
      </c>
      <c r="B11" t="s">
        <v>32</v>
      </c>
      <c r="C11">
        <v>2</v>
      </c>
      <c r="D11">
        <v>12000</v>
      </c>
      <c r="E11">
        <f t="shared" si="0"/>
        <v>24000</v>
      </c>
    </row>
    <row r="12" spans="1:5" hidden="1" x14ac:dyDescent="0.3">
      <c r="A12" t="s">
        <v>42</v>
      </c>
      <c r="B12" t="s">
        <v>32</v>
      </c>
      <c r="C12">
        <v>2</v>
      </c>
      <c r="D12">
        <v>6000</v>
      </c>
      <c r="E12">
        <f t="shared" si="0"/>
        <v>12000</v>
      </c>
    </row>
    <row r="13" spans="1:5" hidden="1" x14ac:dyDescent="0.3">
      <c r="A13" t="s">
        <v>43</v>
      </c>
      <c r="B13" t="s">
        <v>44</v>
      </c>
      <c r="C13">
        <v>8</v>
      </c>
      <c r="D13">
        <v>1000</v>
      </c>
      <c r="E13">
        <f t="shared" si="0"/>
        <v>8000</v>
      </c>
    </row>
    <row r="14" spans="1:5" hidden="1" x14ac:dyDescent="0.3"/>
    <row r="15" spans="1:5" hidden="1" x14ac:dyDescent="0.3">
      <c r="A15" t="s">
        <v>45</v>
      </c>
      <c r="E15" s="14">
        <f>SUM(E3:E13)</f>
        <v>147500</v>
      </c>
    </row>
    <row r="16" spans="1:5" hidden="1" x14ac:dyDescent="0.3"/>
    <row r="18" spans="1:16" x14ac:dyDescent="0.3">
      <c r="A18" s="15" t="s">
        <v>46</v>
      </c>
      <c r="B18" s="15"/>
      <c r="C18" s="15"/>
      <c r="D18" s="16"/>
      <c r="E18" s="15"/>
      <c r="G18" t="s">
        <v>47</v>
      </c>
      <c r="J18" t="s">
        <v>48</v>
      </c>
    </row>
    <row r="19" spans="1:16" x14ac:dyDescent="0.3">
      <c r="A19" s="15" t="s">
        <v>26</v>
      </c>
      <c r="B19" s="15" t="s">
        <v>3</v>
      </c>
      <c r="C19" s="15" t="s">
        <v>4</v>
      </c>
      <c r="D19" s="16" t="s">
        <v>49</v>
      </c>
      <c r="E19" s="15" t="s">
        <v>50</v>
      </c>
    </row>
    <row r="20" spans="1:16" x14ac:dyDescent="0.3">
      <c r="A20" s="15" t="s">
        <v>51</v>
      </c>
      <c r="B20" s="15" t="s">
        <v>52</v>
      </c>
      <c r="C20" s="18">
        <f>G21*H20/$H$21</f>
        <v>7.291666666666667</v>
      </c>
      <c r="D20" s="16">
        <v>50000</v>
      </c>
      <c r="E20" s="15">
        <f>C20*D20</f>
        <v>364583.33333333337</v>
      </c>
      <c r="H20" s="15">
        <v>1</v>
      </c>
      <c r="K20">
        <v>1593</v>
      </c>
    </row>
    <row r="21" spans="1:16" x14ac:dyDescent="0.3">
      <c r="A21" s="15" t="s">
        <v>53</v>
      </c>
      <c r="B21" s="15" t="s">
        <v>52</v>
      </c>
      <c r="C21" s="18">
        <f>G21*H21/$H$21</f>
        <v>145.83333333333334</v>
      </c>
      <c r="D21" s="16">
        <v>1000</v>
      </c>
      <c r="E21" s="15">
        <f t="shared" ref="E21:E31" si="1">C21*D21</f>
        <v>145833.33333333334</v>
      </c>
      <c r="G21">
        <f>J21/6</f>
        <v>145.83333333333334</v>
      </c>
      <c r="H21" s="15">
        <v>20</v>
      </c>
      <c r="J21">
        <f>J36</f>
        <v>875</v>
      </c>
    </row>
    <row r="22" spans="1:16" x14ac:dyDescent="0.3">
      <c r="A22" s="15" t="s">
        <v>54</v>
      </c>
      <c r="B22" s="15" t="s">
        <v>52</v>
      </c>
      <c r="C22" s="18">
        <f>$G$21*H22/$H$21</f>
        <v>109.375</v>
      </c>
      <c r="D22" s="16">
        <v>500</v>
      </c>
      <c r="E22" s="15">
        <f t="shared" si="1"/>
        <v>54687.5</v>
      </c>
      <c r="H22" s="15">
        <v>15</v>
      </c>
      <c r="K22">
        <v>1582</v>
      </c>
    </row>
    <row r="23" spans="1:16" x14ac:dyDescent="0.3">
      <c r="A23" s="15" t="s">
        <v>55</v>
      </c>
      <c r="B23" s="15" t="s">
        <v>52</v>
      </c>
      <c r="C23" s="18">
        <f>$G$21*H23/$H$21</f>
        <v>58.333333333333336</v>
      </c>
      <c r="D23" s="16">
        <v>1000</v>
      </c>
      <c r="E23" s="15">
        <f t="shared" si="1"/>
        <v>58333.333333333336</v>
      </c>
      <c r="H23" s="15">
        <v>8</v>
      </c>
    </row>
    <row r="24" spans="1:16" x14ac:dyDescent="0.3">
      <c r="A24" s="15" t="s">
        <v>56</v>
      </c>
      <c r="B24" s="15" t="s">
        <v>52</v>
      </c>
      <c r="C24" s="18">
        <f t="shared" ref="C24:C31" si="2">$G$21*H24/$H$21</f>
        <v>7.291666666666667</v>
      </c>
      <c r="D24" s="16">
        <v>2000</v>
      </c>
      <c r="E24" s="15">
        <f t="shared" si="1"/>
        <v>14583.333333333334</v>
      </c>
      <c r="H24" s="15">
        <v>1</v>
      </c>
    </row>
    <row r="25" spans="1:16" x14ac:dyDescent="0.3">
      <c r="A25" s="15" t="s">
        <v>57</v>
      </c>
      <c r="B25" s="15" t="s">
        <v>58</v>
      </c>
      <c r="C25" s="18">
        <f t="shared" si="2"/>
        <v>14.583333333333334</v>
      </c>
      <c r="D25" s="16">
        <v>2000</v>
      </c>
      <c r="E25" s="15">
        <f t="shared" si="1"/>
        <v>29166.666666666668</v>
      </c>
      <c r="H25" s="15">
        <v>2</v>
      </c>
      <c r="K25">
        <v>1588</v>
      </c>
    </row>
    <row r="26" spans="1:16" x14ac:dyDescent="0.3">
      <c r="A26" s="15" t="s">
        <v>59</v>
      </c>
      <c r="B26" s="15" t="s">
        <v>52</v>
      </c>
      <c r="C26" s="18">
        <f t="shared" si="2"/>
        <v>14.583333333333334</v>
      </c>
      <c r="D26" s="16">
        <v>1500</v>
      </c>
      <c r="E26" s="15">
        <f t="shared" si="1"/>
        <v>21875</v>
      </c>
      <c r="H26" s="15">
        <v>2</v>
      </c>
    </row>
    <row r="27" spans="1:16" x14ac:dyDescent="0.3">
      <c r="A27" s="15" t="s">
        <v>60</v>
      </c>
      <c r="B27" s="15" t="s">
        <v>52</v>
      </c>
      <c r="C27" s="18">
        <f t="shared" si="2"/>
        <v>14.583333333333334</v>
      </c>
      <c r="D27" s="16">
        <v>4500</v>
      </c>
      <c r="E27" s="15">
        <f t="shared" si="1"/>
        <v>65625</v>
      </c>
      <c r="H27" s="15">
        <v>2</v>
      </c>
    </row>
    <row r="28" spans="1:16" x14ac:dyDescent="0.3">
      <c r="A28" s="15" t="s">
        <v>61</v>
      </c>
      <c r="B28" s="15" t="s">
        <v>52</v>
      </c>
      <c r="C28" s="18">
        <f t="shared" si="2"/>
        <v>14.583333333333334</v>
      </c>
      <c r="D28" s="16">
        <v>12000</v>
      </c>
      <c r="E28" s="15">
        <f t="shared" si="1"/>
        <v>175000</v>
      </c>
      <c r="H28" s="15">
        <v>2</v>
      </c>
      <c r="K28">
        <v>10</v>
      </c>
    </row>
    <row r="29" spans="1:16" x14ac:dyDescent="0.3">
      <c r="A29" s="15" t="s">
        <v>62</v>
      </c>
      <c r="B29" s="15" t="s">
        <v>52</v>
      </c>
      <c r="C29" s="18">
        <f t="shared" si="2"/>
        <v>14.583333333333334</v>
      </c>
      <c r="D29" s="16">
        <v>6000</v>
      </c>
      <c r="E29" s="15">
        <f t="shared" si="1"/>
        <v>87500</v>
      </c>
      <c r="H29" s="15">
        <v>2</v>
      </c>
    </row>
    <row r="30" spans="1:16" x14ac:dyDescent="0.3">
      <c r="A30" s="15" t="s">
        <v>63</v>
      </c>
      <c r="B30" s="15" t="s">
        <v>52</v>
      </c>
      <c r="C30" s="18">
        <f t="shared" si="2"/>
        <v>58.333333333333336</v>
      </c>
      <c r="D30" s="16">
        <v>1000</v>
      </c>
      <c r="E30" s="15">
        <f t="shared" si="1"/>
        <v>58333.333333333336</v>
      </c>
      <c r="H30" s="15">
        <v>8</v>
      </c>
    </row>
    <row r="31" spans="1:16" x14ac:dyDescent="0.3">
      <c r="A31" s="15" t="s">
        <v>64</v>
      </c>
      <c r="B31" s="15" t="s">
        <v>65</v>
      </c>
      <c r="C31" s="18">
        <f t="shared" si="2"/>
        <v>7.291666666666667</v>
      </c>
      <c r="D31" s="16">
        <v>25000</v>
      </c>
      <c r="E31" s="15">
        <f t="shared" si="1"/>
        <v>182291.66666666669</v>
      </c>
      <c r="H31" s="15">
        <v>1</v>
      </c>
      <c r="P31">
        <f>20</f>
        <v>20</v>
      </c>
    </row>
    <row r="32" spans="1:16" x14ac:dyDescent="0.3">
      <c r="A32" s="15" t="s">
        <v>66</v>
      </c>
      <c r="B32" s="15"/>
      <c r="C32" s="15"/>
      <c r="D32" s="16"/>
      <c r="E32" s="17">
        <f>SUM(E20:E31)</f>
        <v>1257812.5000000002</v>
      </c>
    </row>
    <row r="35" spans="10:13" x14ac:dyDescent="0.3">
      <c r="J35" t="s">
        <v>67</v>
      </c>
    </row>
    <row r="36" spans="10:13" x14ac:dyDescent="0.3">
      <c r="J36">
        <f>116+220+116+220+203</f>
        <v>875</v>
      </c>
    </row>
    <row r="37" spans="10:13" x14ac:dyDescent="0.3">
      <c r="L37">
        <f>J36+'Raccordement total reh plus ext'!J36</f>
        <v>1897</v>
      </c>
    </row>
    <row r="38" spans="10:13" x14ac:dyDescent="0.3">
      <c r="J38">
        <f>J36/5</f>
        <v>175</v>
      </c>
      <c r="M38">
        <f>L37/2</f>
        <v>948.5</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A26E1E1-9D81-4637-8BFB-B6A6C7339256}">
  <dimension ref="A2:P38"/>
  <sheetViews>
    <sheetView topLeftCell="A21" workbookViewId="0">
      <selection activeCell="K39" sqref="K39"/>
    </sheetView>
  </sheetViews>
  <sheetFormatPr defaultRowHeight="14.4" x14ac:dyDescent="0.3"/>
  <cols>
    <col min="1" max="1" width="40.33203125" bestFit="1" customWidth="1"/>
    <col min="3" max="3" width="9.5546875" bestFit="1" customWidth="1"/>
    <col min="5" max="5" width="14.5546875" bestFit="1" customWidth="1"/>
    <col min="7" max="7" width="15.44140625" bestFit="1" customWidth="1"/>
  </cols>
  <sheetData>
    <row r="2" spans="1:5" x14ac:dyDescent="0.3">
      <c r="A2" t="s">
        <v>26</v>
      </c>
      <c r="B2" t="s">
        <v>27</v>
      </c>
      <c r="C2" t="s">
        <v>28</v>
      </c>
      <c r="D2" t="s">
        <v>29</v>
      </c>
      <c r="E2" t="s">
        <v>30</v>
      </c>
    </row>
    <row r="3" spans="1:5" hidden="1" x14ac:dyDescent="0.3">
      <c r="A3" t="s">
        <v>31</v>
      </c>
      <c r="B3" t="s">
        <v>32</v>
      </c>
      <c r="C3">
        <v>1</v>
      </c>
      <c r="D3">
        <v>50000</v>
      </c>
      <c r="E3">
        <f>C3*D3</f>
        <v>50000</v>
      </c>
    </row>
    <row r="4" spans="1:5" hidden="1" x14ac:dyDescent="0.3">
      <c r="A4" t="s">
        <v>33</v>
      </c>
      <c r="B4" t="s">
        <v>32</v>
      </c>
      <c r="C4">
        <v>20</v>
      </c>
      <c r="D4">
        <v>1000</v>
      </c>
      <c r="E4">
        <f t="shared" ref="E4:E13" si="0">C4*D4</f>
        <v>20000</v>
      </c>
    </row>
    <row r="5" spans="1:5" hidden="1" x14ac:dyDescent="0.3">
      <c r="A5" t="s">
        <v>34</v>
      </c>
      <c r="B5" t="s">
        <v>32</v>
      </c>
      <c r="C5">
        <v>15</v>
      </c>
      <c r="D5">
        <v>500</v>
      </c>
      <c r="E5">
        <f t="shared" si="0"/>
        <v>7500</v>
      </c>
    </row>
    <row r="6" spans="1:5" hidden="1" x14ac:dyDescent="0.3">
      <c r="A6" t="s">
        <v>35</v>
      </c>
      <c r="B6" t="s">
        <v>32</v>
      </c>
      <c r="C6">
        <v>8</v>
      </c>
      <c r="D6">
        <v>1000</v>
      </c>
      <c r="E6">
        <f t="shared" si="0"/>
        <v>8000</v>
      </c>
    </row>
    <row r="7" spans="1:5" hidden="1" x14ac:dyDescent="0.3">
      <c r="A7" t="s">
        <v>36</v>
      </c>
      <c r="B7" t="s">
        <v>32</v>
      </c>
      <c r="C7">
        <v>1</v>
      </c>
      <c r="D7">
        <v>2000</v>
      </c>
      <c r="E7">
        <f t="shared" si="0"/>
        <v>2000</v>
      </c>
    </row>
    <row r="8" spans="1:5" hidden="1" x14ac:dyDescent="0.3">
      <c r="A8" t="s">
        <v>37</v>
      </c>
      <c r="B8" t="s">
        <v>38</v>
      </c>
      <c r="C8">
        <v>2</v>
      </c>
      <c r="D8">
        <v>2000</v>
      </c>
      <c r="E8">
        <f t="shared" si="0"/>
        <v>4000</v>
      </c>
    </row>
    <row r="9" spans="1:5" hidden="1" x14ac:dyDescent="0.3">
      <c r="A9" t="s">
        <v>39</v>
      </c>
      <c r="B9" t="s">
        <v>32</v>
      </c>
      <c r="C9">
        <v>2</v>
      </c>
      <c r="D9">
        <v>1500</v>
      </c>
      <c r="E9">
        <f t="shared" si="0"/>
        <v>3000</v>
      </c>
    </row>
    <row r="10" spans="1:5" hidden="1" x14ac:dyDescent="0.3">
      <c r="A10" t="s">
        <v>40</v>
      </c>
      <c r="B10" t="s">
        <v>32</v>
      </c>
      <c r="C10">
        <v>2</v>
      </c>
      <c r="D10">
        <v>4500</v>
      </c>
      <c r="E10">
        <f t="shared" si="0"/>
        <v>9000</v>
      </c>
    </row>
    <row r="11" spans="1:5" hidden="1" x14ac:dyDescent="0.3">
      <c r="A11" t="s">
        <v>41</v>
      </c>
      <c r="B11" t="s">
        <v>32</v>
      </c>
      <c r="C11">
        <v>2</v>
      </c>
      <c r="D11">
        <v>12000</v>
      </c>
      <c r="E11">
        <f t="shared" si="0"/>
        <v>24000</v>
      </c>
    </row>
    <row r="12" spans="1:5" hidden="1" x14ac:dyDescent="0.3">
      <c r="A12" t="s">
        <v>42</v>
      </c>
      <c r="B12" t="s">
        <v>32</v>
      </c>
      <c r="C12">
        <v>2</v>
      </c>
      <c r="D12">
        <v>6000</v>
      </c>
      <c r="E12">
        <f t="shared" si="0"/>
        <v>12000</v>
      </c>
    </row>
    <row r="13" spans="1:5" hidden="1" x14ac:dyDescent="0.3">
      <c r="A13" t="s">
        <v>43</v>
      </c>
      <c r="B13" t="s">
        <v>44</v>
      </c>
      <c r="C13">
        <v>8</v>
      </c>
      <c r="D13">
        <v>1000</v>
      </c>
      <c r="E13">
        <f t="shared" si="0"/>
        <v>8000</v>
      </c>
    </row>
    <row r="14" spans="1:5" hidden="1" x14ac:dyDescent="0.3"/>
    <row r="15" spans="1:5" hidden="1" x14ac:dyDescent="0.3">
      <c r="A15" t="s">
        <v>45</v>
      </c>
      <c r="E15" s="14">
        <f>SUM(E3:E13)</f>
        <v>147500</v>
      </c>
    </row>
    <row r="16" spans="1:5" hidden="1" x14ac:dyDescent="0.3"/>
    <row r="18" spans="1:16" x14ac:dyDescent="0.3">
      <c r="A18" s="15" t="s">
        <v>46</v>
      </c>
      <c r="B18" s="15"/>
      <c r="C18" s="15"/>
      <c r="D18" s="16"/>
      <c r="E18" s="15"/>
      <c r="G18" t="s">
        <v>47</v>
      </c>
      <c r="J18" t="s">
        <v>48</v>
      </c>
    </row>
    <row r="19" spans="1:16" x14ac:dyDescent="0.3">
      <c r="A19" s="15" t="s">
        <v>26</v>
      </c>
      <c r="B19" s="15" t="s">
        <v>3</v>
      </c>
      <c r="C19" s="15" t="s">
        <v>4</v>
      </c>
      <c r="D19" s="16" t="s">
        <v>49</v>
      </c>
      <c r="E19" s="15" t="s">
        <v>50</v>
      </c>
    </row>
    <row r="20" spans="1:16" x14ac:dyDescent="0.3">
      <c r="A20" s="15" t="s">
        <v>51</v>
      </c>
      <c r="B20" s="15" t="s">
        <v>52</v>
      </c>
      <c r="C20" s="18">
        <f>G21*H20/$H$21</f>
        <v>8.5166666666666675</v>
      </c>
      <c r="D20" s="16">
        <v>50000</v>
      </c>
      <c r="E20" s="15">
        <f>C20*D20</f>
        <v>425833.33333333337</v>
      </c>
      <c r="H20" s="15">
        <v>1</v>
      </c>
      <c r="K20">
        <v>1593</v>
      </c>
    </row>
    <row r="21" spans="1:16" x14ac:dyDescent="0.3">
      <c r="A21" s="15" t="s">
        <v>53</v>
      </c>
      <c r="B21" s="15" t="s">
        <v>52</v>
      </c>
      <c r="C21" s="18">
        <f>G21*H21/$H$21</f>
        <v>170.33333333333334</v>
      </c>
      <c r="D21" s="16">
        <v>1000</v>
      </c>
      <c r="E21" s="15">
        <f t="shared" ref="E21:E31" si="1">C21*D21</f>
        <v>170333.33333333334</v>
      </c>
      <c r="G21" s="19">
        <f>J21/6</f>
        <v>170.33333333333334</v>
      </c>
      <c r="H21" s="15">
        <v>20</v>
      </c>
      <c r="J21">
        <f>J36</f>
        <v>1022</v>
      </c>
    </row>
    <row r="22" spans="1:16" x14ac:dyDescent="0.3">
      <c r="A22" s="15" t="s">
        <v>54</v>
      </c>
      <c r="B22" s="15" t="s">
        <v>52</v>
      </c>
      <c r="C22" s="18">
        <f>$G$21*H22/$H$21</f>
        <v>127.75</v>
      </c>
      <c r="D22" s="16">
        <v>500</v>
      </c>
      <c r="E22" s="15">
        <f t="shared" si="1"/>
        <v>63875</v>
      </c>
      <c r="H22" s="15">
        <v>15</v>
      </c>
      <c r="K22">
        <v>1582</v>
      </c>
    </row>
    <row r="23" spans="1:16" x14ac:dyDescent="0.3">
      <c r="A23" s="15" t="s">
        <v>55</v>
      </c>
      <c r="B23" s="15" t="s">
        <v>52</v>
      </c>
      <c r="C23" s="18">
        <f>$G$21*H23/$H$21</f>
        <v>68.13333333333334</v>
      </c>
      <c r="D23" s="16">
        <v>1000</v>
      </c>
      <c r="E23" s="15">
        <f t="shared" si="1"/>
        <v>68133.333333333343</v>
      </c>
      <c r="H23" s="15">
        <v>8</v>
      </c>
    </row>
    <row r="24" spans="1:16" x14ac:dyDescent="0.3">
      <c r="A24" s="15" t="s">
        <v>56</v>
      </c>
      <c r="B24" s="15" t="s">
        <v>52</v>
      </c>
      <c r="C24" s="18">
        <f t="shared" ref="C24:C31" si="2">$G$21*H24/$H$21</f>
        <v>8.5166666666666675</v>
      </c>
      <c r="D24" s="16">
        <v>2000</v>
      </c>
      <c r="E24" s="15">
        <f t="shared" si="1"/>
        <v>17033.333333333336</v>
      </c>
      <c r="H24" s="15">
        <v>1</v>
      </c>
    </row>
    <row r="25" spans="1:16" x14ac:dyDescent="0.3">
      <c r="A25" s="15" t="s">
        <v>57</v>
      </c>
      <c r="B25" s="15" t="s">
        <v>58</v>
      </c>
      <c r="C25" s="18">
        <f t="shared" si="2"/>
        <v>17.033333333333335</v>
      </c>
      <c r="D25" s="16">
        <v>2000</v>
      </c>
      <c r="E25" s="15">
        <f t="shared" si="1"/>
        <v>34066.666666666672</v>
      </c>
      <c r="H25" s="15">
        <v>2</v>
      </c>
      <c r="K25">
        <v>1588</v>
      </c>
    </row>
    <row r="26" spans="1:16" x14ac:dyDescent="0.3">
      <c r="A26" s="15" t="s">
        <v>59</v>
      </c>
      <c r="B26" s="15" t="s">
        <v>52</v>
      </c>
      <c r="C26" s="18">
        <f t="shared" si="2"/>
        <v>17.033333333333335</v>
      </c>
      <c r="D26" s="16">
        <v>1500</v>
      </c>
      <c r="E26" s="15">
        <f t="shared" si="1"/>
        <v>25550.000000000004</v>
      </c>
      <c r="H26" s="15">
        <v>2</v>
      </c>
    </row>
    <row r="27" spans="1:16" x14ac:dyDescent="0.3">
      <c r="A27" s="15" t="s">
        <v>60</v>
      </c>
      <c r="B27" s="15" t="s">
        <v>52</v>
      </c>
      <c r="C27" s="18">
        <f t="shared" si="2"/>
        <v>17.033333333333335</v>
      </c>
      <c r="D27" s="16">
        <v>4500</v>
      </c>
      <c r="E27" s="15">
        <f t="shared" si="1"/>
        <v>76650.000000000015</v>
      </c>
      <c r="H27" s="15">
        <v>2</v>
      </c>
    </row>
    <row r="28" spans="1:16" x14ac:dyDescent="0.3">
      <c r="A28" s="15" t="s">
        <v>61</v>
      </c>
      <c r="B28" s="15" t="s">
        <v>52</v>
      </c>
      <c r="C28" s="18">
        <f t="shared" si="2"/>
        <v>17.033333333333335</v>
      </c>
      <c r="D28" s="16">
        <v>12000</v>
      </c>
      <c r="E28" s="15">
        <f t="shared" si="1"/>
        <v>204400.00000000003</v>
      </c>
      <c r="H28" s="15">
        <v>2</v>
      </c>
      <c r="K28">
        <v>10</v>
      </c>
    </row>
    <row r="29" spans="1:16" x14ac:dyDescent="0.3">
      <c r="A29" s="15" t="s">
        <v>62</v>
      </c>
      <c r="B29" s="15" t="s">
        <v>52</v>
      </c>
      <c r="C29" s="18">
        <f t="shared" si="2"/>
        <v>17.033333333333335</v>
      </c>
      <c r="D29" s="16">
        <v>6000</v>
      </c>
      <c r="E29" s="15">
        <f t="shared" si="1"/>
        <v>102200.00000000001</v>
      </c>
      <c r="H29" s="15">
        <v>2</v>
      </c>
    </row>
    <row r="30" spans="1:16" x14ac:dyDescent="0.3">
      <c r="A30" s="15" t="s">
        <v>63</v>
      </c>
      <c r="B30" s="15" t="s">
        <v>52</v>
      </c>
      <c r="C30" s="18">
        <f t="shared" si="2"/>
        <v>68.13333333333334</v>
      </c>
      <c r="D30" s="16">
        <v>1000</v>
      </c>
      <c r="E30" s="15">
        <f t="shared" si="1"/>
        <v>68133.333333333343</v>
      </c>
      <c r="H30" s="15">
        <v>8</v>
      </c>
    </row>
    <row r="31" spans="1:16" x14ac:dyDescent="0.3">
      <c r="A31" s="15" t="s">
        <v>64</v>
      </c>
      <c r="B31" s="15" t="s">
        <v>65</v>
      </c>
      <c r="C31" s="18">
        <f t="shared" si="2"/>
        <v>8.5166666666666675</v>
      </c>
      <c r="D31" s="16">
        <v>25000</v>
      </c>
      <c r="E31" s="15">
        <f t="shared" si="1"/>
        <v>212916.66666666669</v>
      </c>
      <c r="H31" s="15">
        <v>1</v>
      </c>
      <c r="P31">
        <f>20</f>
        <v>20</v>
      </c>
    </row>
    <row r="32" spans="1:16" x14ac:dyDescent="0.3">
      <c r="A32" s="15" t="s">
        <v>66</v>
      </c>
      <c r="B32" s="15"/>
      <c r="C32" s="15"/>
      <c r="D32" s="16"/>
      <c r="E32" s="17">
        <f>SUM(E20:E31)</f>
        <v>1469125.0000000002</v>
      </c>
    </row>
    <row r="35" spans="10:11" x14ac:dyDescent="0.3">
      <c r="J35" t="s">
        <v>67</v>
      </c>
    </row>
    <row r="36" spans="10:11" x14ac:dyDescent="0.3">
      <c r="J36">
        <v>1022</v>
      </c>
    </row>
    <row r="38" spans="10:11" x14ac:dyDescent="0.3">
      <c r="K38">
        <f>J36/2</f>
        <v>511</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82B5D0A-0C30-40C2-BC65-C65CD8774BDC}">
  <dimension ref="A1"/>
  <sheetViews>
    <sheetView workbookViewId="0">
      <selection activeCell="L26" sqref="L26"/>
    </sheetView>
  </sheetViews>
  <sheetFormatPr defaultRowHeight="14.4" x14ac:dyDescent="0.3"/>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DE41153-068C-4982-B0B4-999C05192488}">
  <dimension ref="A1:H3"/>
  <sheetViews>
    <sheetView workbookViewId="0">
      <selection activeCell="G10" sqref="G10"/>
    </sheetView>
  </sheetViews>
  <sheetFormatPr defaultColWidth="9.109375" defaultRowHeight="18" x14ac:dyDescent="0.5"/>
  <cols>
    <col min="1" max="1" width="5.5546875" style="4" customWidth="1"/>
    <col min="2" max="2" width="2.44140625" style="1" customWidth="1"/>
    <col min="3" max="3" width="9.109375" style="6"/>
    <col min="4" max="4" width="41.44140625" style="5" customWidth="1"/>
    <col min="5" max="5" width="12.109375" style="2" customWidth="1"/>
    <col min="6" max="6" width="15.5546875" style="3" customWidth="1"/>
    <col min="7" max="7" width="18.88671875" style="2" bestFit="1" customWidth="1"/>
    <col min="8" max="8" width="17.33203125" style="2" customWidth="1"/>
    <col min="9" max="13" width="9.109375" style="2"/>
    <col min="14" max="14" width="21.44140625" style="2" customWidth="1"/>
    <col min="15" max="16384" width="9.109375" style="2"/>
  </cols>
  <sheetData>
    <row r="1" spans="3:8" ht="79.5" customHeight="1" thickBot="1" x14ac:dyDescent="0.55000000000000004">
      <c r="C1" s="7"/>
      <c r="D1" s="13" t="s">
        <v>17</v>
      </c>
      <c r="E1" s="8" t="s">
        <v>18</v>
      </c>
      <c r="F1" s="9">
        <v>3</v>
      </c>
      <c r="G1" s="10">
        <v>70000000</v>
      </c>
      <c r="H1" s="11">
        <f>G1*F1</f>
        <v>210000000</v>
      </c>
    </row>
    <row r="3" spans="3:8" x14ac:dyDescent="0.5">
      <c r="H3" s="12">
        <f>H1/1400</f>
        <v>150000</v>
      </c>
    </row>
  </sheetData>
  <pageMargins left="0.7" right="0.7" top="0.75" bottom="0.75" header="0.3" footer="0.3"/>
  <pageSetup orientation="portrait" horizontalDpi="360" verticalDpi="36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7429C47-7A0C-4C8B-9025-3FD53EA7F2DA}">
  <dimension ref="A1:H3"/>
  <sheetViews>
    <sheetView workbookViewId="0">
      <selection activeCell="G12" sqref="G12"/>
    </sheetView>
  </sheetViews>
  <sheetFormatPr defaultColWidth="9.109375" defaultRowHeight="18" x14ac:dyDescent="0.5"/>
  <cols>
    <col min="1" max="1" width="5.5546875" style="4" customWidth="1"/>
    <col min="2" max="2" width="2.44140625" style="1" customWidth="1"/>
    <col min="3" max="3" width="9.109375" style="6"/>
    <col min="4" max="4" width="41.44140625" style="5" customWidth="1"/>
    <col min="5" max="5" width="12.109375" style="2" customWidth="1"/>
    <col min="6" max="6" width="15.5546875" style="3" customWidth="1"/>
    <col min="7" max="7" width="18.88671875" style="2" bestFit="1" customWidth="1"/>
    <col min="8" max="8" width="17.33203125" style="2" customWidth="1"/>
    <col min="9" max="13" width="9.109375" style="2"/>
    <col min="14" max="14" width="21.44140625" style="2" customWidth="1"/>
    <col min="15" max="16384" width="9.109375" style="2"/>
  </cols>
  <sheetData>
    <row r="1" spans="3:8" ht="79.5" customHeight="1" thickBot="1" x14ac:dyDescent="0.55000000000000004">
      <c r="C1" s="7"/>
      <c r="D1" s="13" t="s">
        <v>17</v>
      </c>
      <c r="E1" s="8" t="s">
        <v>18</v>
      </c>
      <c r="F1" s="9">
        <v>3</v>
      </c>
      <c r="G1" s="10">
        <v>70000000</v>
      </c>
      <c r="H1" s="11">
        <f>G1*F1</f>
        <v>210000000</v>
      </c>
    </row>
    <row r="3" spans="3:8" x14ac:dyDescent="0.5">
      <c r="H3" s="12">
        <f>H1/1400</f>
        <v>150000</v>
      </c>
    </row>
  </sheetData>
  <pageMargins left="0.7" right="0.7" top="0.75" bottom="0.75" header="0.3" footer="0.3"/>
  <pageSetup orientation="portrait" horizontalDpi="360" verticalDpi="36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E13AFB1-7A4D-4560-AFDB-3142C8FB450A}">
  <dimension ref="A1:H3"/>
  <sheetViews>
    <sheetView workbookViewId="0">
      <selection activeCell="H16" sqref="H16"/>
    </sheetView>
  </sheetViews>
  <sheetFormatPr defaultColWidth="9.109375" defaultRowHeight="18" x14ac:dyDescent="0.5"/>
  <cols>
    <col min="1" max="1" width="5.5546875" style="4" customWidth="1"/>
    <col min="2" max="2" width="2.44140625" style="1" customWidth="1"/>
    <col min="3" max="3" width="9.109375" style="6"/>
    <col min="4" max="4" width="41.44140625" style="5" customWidth="1"/>
    <col min="5" max="5" width="12.109375" style="2" customWidth="1"/>
    <col min="6" max="6" width="15.5546875" style="3" customWidth="1"/>
    <col min="7" max="7" width="18.88671875" style="2" bestFit="1" customWidth="1"/>
    <col min="8" max="8" width="17.33203125" style="2" customWidth="1"/>
    <col min="9" max="13" width="9.109375" style="2"/>
    <col min="14" max="14" width="21.44140625" style="2" customWidth="1"/>
    <col min="15" max="16384" width="9.109375" style="2"/>
  </cols>
  <sheetData>
    <row r="1" spans="3:8" ht="79.5" customHeight="1" thickBot="1" x14ac:dyDescent="0.55000000000000004">
      <c r="C1" s="7"/>
      <c r="D1" s="13" t="s">
        <v>17</v>
      </c>
      <c r="E1" s="8" t="s">
        <v>18</v>
      </c>
      <c r="F1" s="9">
        <v>3</v>
      </c>
      <c r="G1" s="10">
        <v>70000000</v>
      </c>
      <c r="H1" s="11">
        <f>G1*F1</f>
        <v>210000000</v>
      </c>
    </row>
    <row r="3" spans="3:8" x14ac:dyDescent="0.5">
      <c r="H3" s="12">
        <f>H1/1400</f>
        <v>150000</v>
      </c>
    </row>
  </sheetData>
  <pageMargins left="0.7" right="0.7" top="0.75" bottom="0.75" header="0.3" footer="0.3"/>
  <pageSetup orientation="portrait" horizontalDpi="360" verticalDpi="36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2A714ED134777A489E03A3CF5B7B9528" ma:contentTypeVersion="17" ma:contentTypeDescription="Create a new document." ma:contentTypeScope="" ma:versionID="7cc6d06da90e9466bb6dacfd32e7aaab">
  <xsd:schema xmlns:xsd="http://www.w3.org/2001/XMLSchema" xmlns:xs="http://www.w3.org/2001/XMLSchema" xmlns:p="http://schemas.microsoft.com/office/2006/metadata/properties" xmlns:ns2="579658dc-5ca5-4c57-b8e6-25cca62e8fa1" xmlns:ns3="ba03fa4d-5a13-460c-ab7e-58e5c63414c5" targetNamespace="http://schemas.microsoft.com/office/2006/metadata/properties" ma:root="true" ma:fieldsID="1bcf27d3eecc3b99e65891198ff28d0e" ns2:_="" ns3:_="">
    <xsd:import namespace="579658dc-5ca5-4c57-b8e6-25cca62e8fa1"/>
    <xsd:import namespace="ba03fa4d-5a13-460c-ab7e-58e5c63414c5"/>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LengthInSeconds" minOccurs="0"/>
                <xsd:element ref="ns2:MediaServiceAutoKeyPoints" minOccurs="0"/>
                <xsd:element ref="ns2:MediaServiceKeyPoints" minOccurs="0"/>
                <xsd:element ref="ns2:MediaServiceGenerationTime" minOccurs="0"/>
                <xsd:element ref="ns2:MediaServiceEventHashCode" minOccurs="0"/>
                <xsd:element ref="ns2:MediaServiceOCR" minOccurs="0"/>
                <xsd:element ref="ns3:SharedWithUsers" minOccurs="0"/>
                <xsd:element ref="ns3:SharedWithDetails" minOccurs="0"/>
                <xsd:element ref="ns2:lcf76f155ced4ddcb4097134ff3c332f" minOccurs="0"/>
                <xsd:element ref="ns3:TaxCatchAll"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579658dc-5ca5-4c57-b8e6-25cca62e8fa1"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LengthInSeconds" ma:index="12" nillable="true" ma:displayName="MediaLengthInSeconds" ma:hidden="true" ma:internalName="MediaLengthInSeconds" ma:readOnly="true">
      <xsd:simpleType>
        <xsd:restriction base="dms:Unknown"/>
      </xsd:simpleType>
    </xsd:element>
    <xsd:element name="MediaServiceAutoKeyPoints" ma:index="13" nillable="true" ma:displayName="MediaServiceAutoKeyPoints" ma:hidden="true" ma:internalName="MediaServiceAutoKeyPoints" ma:readOnly="true">
      <xsd:simpleType>
        <xsd:restriction base="dms:Note"/>
      </xsd:simpleType>
    </xsd:element>
    <xsd:element name="MediaServiceKeyPoints" ma:index="14" nillable="true" ma:displayName="KeyPoints" ma:internalName="MediaServiceKeyPoints" ma:readOnly="true">
      <xsd:simpleType>
        <xsd:restriction base="dms:Note">
          <xsd:maxLength value="255"/>
        </xsd:restriction>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OCR" ma:index="17" nillable="true" ma:displayName="Extracted Text" ma:internalName="MediaServiceOCR" ma:readOnly="true">
      <xsd:simpleType>
        <xsd:restriction base="dms:Note">
          <xsd:maxLength value="255"/>
        </xsd:restriction>
      </xsd:simpleType>
    </xsd:element>
    <xsd:element name="lcf76f155ced4ddcb4097134ff3c332f" ma:index="21" nillable="true" ma:taxonomy="true" ma:internalName="lcf76f155ced4ddcb4097134ff3c332f" ma:taxonomyFieldName="MediaServiceImageTags" ma:displayName="Image Tags" ma:readOnly="false" ma:fieldId="{5cf76f15-5ced-4ddc-b409-7134ff3c332f}" ma:taxonomyMulti="true" ma:sspId="4ca4ef52-7c09-48d0-8f69-75e6c1e799b5"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3"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4"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ba03fa4d-5a13-460c-ab7e-58e5c63414c5" elementFormDefault="qualified">
    <xsd:import namespace="http://schemas.microsoft.com/office/2006/documentManagement/types"/>
    <xsd:import namespace="http://schemas.microsoft.com/office/infopath/2007/PartnerControls"/>
    <xsd:element name="SharedWithUsers" ma:index="1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Shared With Details" ma:internalName="SharedWithDetails" ma:readOnly="true">
      <xsd:simpleType>
        <xsd:restriction base="dms:Note">
          <xsd:maxLength value="255"/>
        </xsd:restriction>
      </xsd:simpleType>
    </xsd:element>
    <xsd:element name="TaxCatchAll" ma:index="22" nillable="true" ma:displayName="Taxonomy Catch All Column" ma:hidden="true" ma:list="{9f4f98e1-2c1e-451a-ab7d-3bdf1d74dec2}" ma:internalName="TaxCatchAll" ma:showField="CatchAllData" ma:web="ba03fa4d-5a13-460c-ab7e-58e5c63414c5">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B78A87CD-962E-4159-A07E-4024D1D1478B}">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579658dc-5ca5-4c57-b8e6-25cca62e8fa1"/>
    <ds:schemaRef ds:uri="ba03fa4d-5a13-460c-ab7e-58e5c63414c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059F0CD2-BD7B-4E60-A00D-461FBE4281F5}">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7</vt:i4>
      </vt:variant>
    </vt:vector>
  </HeadingPairs>
  <TitlesOfParts>
    <vt:vector size="7" baseType="lpstr">
      <vt:lpstr>Nyakagera and Kirehe DH</vt:lpstr>
      <vt:lpstr>Raccordement  extention</vt:lpstr>
      <vt:lpstr>Raccordement total reh plus ext</vt:lpstr>
      <vt:lpstr>Raccordement minor reh plus ext</vt:lpstr>
      <vt:lpstr>Toilet</vt:lpstr>
      <vt:lpstr>Water connection</vt:lpstr>
      <vt:lpstr>Laundry</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RUKUNDO Pascal</dc:creator>
  <cp:keywords/>
  <dc:description/>
  <cp:lastModifiedBy>Innocent Muhanda</cp:lastModifiedBy>
  <cp:revision/>
  <dcterms:created xsi:type="dcterms:W3CDTF">2015-06-05T18:17:20Z</dcterms:created>
  <dcterms:modified xsi:type="dcterms:W3CDTF">2025-07-10T10:27:12Z</dcterms:modified>
  <cp:category/>
  <cp:contentStatus/>
</cp:coreProperties>
</file>