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https://waterforpeople.sharepoint.com/sites/IYUTeam/Shared Documents/General/IYU FY 2024-OPERATIONS/TENDER/WSS NYAMAGABE/"/>
    </mc:Choice>
  </mc:AlternateContent>
  <xr:revisionPtr revIDLastSave="0" documentId="8_{DAD5DA27-2892-4D20-A431-A98344B2834F}" xr6:coauthVersionLast="47" xr6:coauthVersionMax="47" xr10:uidLastSave="{00000000-0000-0000-0000-000000000000}"/>
  <bookViews>
    <workbookView xWindow="-110" yWindow="-110" windowWidth="19420" windowHeight="10420" tabRatio="690" xr2:uid="{00000000-000D-0000-FFFF-FFFF00000000}"/>
  </bookViews>
  <sheets>
    <sheet name="RUBEGO-NYAMIYAGA-MUSENYI WSS" sheetId="4"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2" i="4" l="1"/>
  <c r="F363" i="4"/>
  <c r="F104" i="4"/>
  <c r="F105" i="4"/>
  <c r="F106" i="4"/>
  <c r="F107" i="4"/>
  <c r="F108" i="4"/>
  <c r="F109" i="4"/>
  <c r="F110" i="4"/>
  <c r="F113" i="4"/>
  <c r="F114" i="4"/>
  <c r="F115" i="4"/>
  <c r="F116" i="4"/>
  <c r="F117" i="4"/>
  <c r="F103" i="4"/>
  <c r="F87" i="4"/>
  <c r="F88" i="4"/>
  <c r="F89" i="4"/>
  <c r="F90" i="4"/>
  <c r="F91" i="4"/>
  <c r="F92" i="4"/>
  <c r="F93" i="4"/>
  <c r="F96" i="4"/>
  <c r="F97" i="4"/>
  <c r="F98" i="4"/>
  <c r="F99" i="4"/>
  <c r="F69" i="4"/>
  <c r="F70" i="4"/>
  <c r="F71" i="4"/>
  <c r="F72" i="4"/>
  <c r="F73" i="4"/>
  <c r="F74" i="4"/>
  <c r="F75" i="4"/>
  <c r="F78" i="4"/>
  <c r="F79" i="4"/>
  <c r="F80" i="4"/>
  <c r="F81" i="4"/>
  <c r="F82" i="4"/>
  <c r="F68" i="4"/>
  <c r="F226" i="4"/>
  <c r="F196" i="4"/>
  <c r="F164" i="4"/>
  <c r="D145" i="4" l="1"/>
  <c r="D127" i="4"/>
  <c r="F127" i="4" s="1"/>
  <c r="F351" i="4"/>
  <c r="F297" i="4"/>
  <c r="F296" i="4"/>
  <c r="F295" i="4"/>
  <c r="F294" i="4"/>
  <c r="D293" i="4"/>
  <c r="F293" i="4" s="1"/>
  <c r="D292" i="4"/>
  <c r="F292" i="4" s="1"/>
  <c r="D291" i="4"/>
  <c r="F291" i="4" s="1"/>
  <c r="D290" i="4"/>
  <c r="F290" i="4" s="1"/>
  <c r="D289" i="4"/>
  <c r="F289" i="4" s="1"/>
  <c r="D288" i="4"/>
  <c r="F288" i="4" s="1"/>
  <c r="F286" i="4"/>
  <c r="F285" i="4"/>
  <c r="D284" i="4"/>
  <c r="F284" i="4" s="1"/>
  <c r="D283" i="4"/>
  <c r="F283" i="4" s="1"/>
  <c r="D282" i="4"/>
  <c r="F282" i="4" s="1"/>
  <c r="D281" i="4"/>
  <c r="F281" i="4" s="1"/>
  <c r="D280" i="4"/>
  <c r="F280" i="4" s="1"/>
  <c r="D279" i="4"/>
  <c r="F279" i="4" s="1"/>
  <c r="D278" i="4"/>
  <c r="F278" i="4" s="1"/>
  <c r="D277" i="4"/>
  <c r="F277" i="4" s="1"/>
  <c r="D276" i="4"/>
  <c r="F276" i="4" s="1"/>
  <c r="F274" i="4"/>
  <c r="F273" i="4"/>
  <c r="D272" i="4"/>
  <c r="F272" i="4" s="1"/>
  <c r="D271" i="4"/>
  <c r="F271" i="4" s="1"/>
  <c r="D270" i="4"/>
  <c r="F270" i="4" s="1"/>
  <c r="D269" i="4"/>
  <c r="F269" i="4" s="1"/>
  <c r="D268" i="4"/>
  <c r="F268" i="4" s="1"/>
  <c r="D267" i="4"/>
  <c r="F267" i="4" s="1"/>
  <c r="D266" i="4"/>
  <c r="F266" i="4" s="1"/>
  <c r="D265" i="4"/>
  <c r="F265" i="4" s="1"/>
  <c r="D264" i="4"/>
  <c r="F264" i="4" s="1"/>
  <c r="D263" i="4"/>
  <c r="F263" i="4" s="1"/>
  <c r="F145" i="4" l="1"/>
  <c r="D63" i="4"/>
  <c r="F63" i="4" s="1"/>
  <c r="F65" i="4" s="1"/>
  <c r="F298" i="4"/>
  <c r="F299" i="4" s="1"/>
  <c r="F372" i="4" l="1"/>
  <c r="F371" i="4"/>
  <c r="F370" i="4"/>
  <c r="F369" i="4"/>
  <c r="F368" i="4"/>
  <c r="F367" i="4"/>
  <c r="F366" i="4"/>
  <c r="F365" i="4"/>
  <c r="F364" i="4"/>
  <c r="F362" i="4"/>
  <c r="F361" i="4"/>
  <c r="F360" i="4"/>
  <c r="F359" i="4"/>
  <c r="F358" i="4"/>
  <c r="F357" i="4"/>
  <c r="F356" i="4"/>
  <c r="F355" i="4"/>
  <c r="F354" i="4"/>
  <c r="F353" i="4"/>
  <c r="F352" i="4"/>
  <c r="F350" i="4"/>
  <c r="F349" i="4"/>
  <c r="F348" i="4"/>
  <c r="F347" i="4"/>
  <c r="F346" i="4"/>
  <c r="F345" i="4"/>
  <c r="F344" i="4"/>
  <c r="F343" i="4"/>
  <c r="F342" i="4"/>
  <c r="F341" i="4"/>
  <c r="F340" i="4"/>
  <c r="F339" i="4"/>
  <c r="D319" i="4"/>
  <c r="F319" i="4" s="1"/>
  <c r="F334" i="4"/>
  <c r="F333" i="4"/>
  <c r="D332" i="4"/>
  <c r="F332" i="4" s="1"/>
  <c r="D331" i="4"/>
  <c r="F331" i="4" s="1"/>
  <c r="D328" i="4"/>
  <c r="D329" i="4" s="1"/>
  <c r="D327" i="4"/>
  <c r="F327" i="4" s="1"/>
  <c r="F324" i="4"/>
  <c r="F323" i="4"/>
  <c r="D322" i="4"/>
  <c r="F322" i="4" s="1"/>
  <c r="D321" i="4"/>
  <c r="F321" i="4" s="1"/>
  <c r="D320" i="4"/>
  <c r="F320" i="4" s="1"/>
  <c r="D318" i="4"/>
  <c r="F318" i="4" s="1"/>
  <c r="D317" i="4"/>
  <c r="F317" i="4" s="1"/>
  <c r="D316" i="4"/>
  <c r="F316" i="4" s="1"/>
  <c r="D315" i="4"/>
  <c r="F315" i="4" s="1"/>
  <c r="F312" i="4"/>
  <c r="F311" i="4"/>
  <c r="D310" i="4"/>
  <c r="F310" i="4" s="1"/>
  <c r="D309" i="4"/>
  <c r="F309" i="4" s="1"/>
  <c r="D307" i="4"/>
  <c r="D308" i="4" s="1"/>
  <c r="F308" i="4" s="1"/>
  <c r="D306" i="4"/>
  <c r="F306" i="4" s="1"/>
  <c r="D305" i="4"/>
  <c r="F305" i="4" s="1"/>
  <c r="D304" i="4"/>
  <c r="F304" i="4" s="1"/>
  <c r="D303" i="4"/>
  <c r="F303" i="4" s="1"/>
  <c r="D302" i="4"/>
  <c r="F302" i="4" s="1"/>
  <c r="D301" i="4"/>
  <c r="F301" i="4" s="1"/>
  <c r="F373" i="4" l="1"/>
  <c r="F374" i="4" s="1"/>
  <c r="D330" i="4"/>
  <c r="F330" i="4" s="1"/>
  <c r="F329" i="4"/>
  <c r="F325" i="4"/>
  <c r="F328" i="4"/>
  <c r="F307" i="4"/>
  <c r="F313" i="4" s="1"/>
  <c r="F335" i="4" l="1"/>
  <c r="F336" i="4" s="1"/>
  <c r="F337" i="4" s="1"/>
  <c r="F195" i="4" l="1"/>
  <c r="F194" i="4"/>
  <c r="D193" i="4"/>
  <c r="F193" i="4" s="1"/>
  <c r="D192" i="4"/>
  <c r="F192" i="4" s="1"/>
  <c r="D191" i="4"/>
  <c r="F191" i="4" s="1"/>
  <c r="D190" i="4"/>
  <c r="F190" i="4" s="1"/>
  <c r="D189" i="4"/>
  <c r="F189" i="4" s="1"/>
  <c r="D188" i="4"/>
  <c r="F188" i="4" s="1"/>
  <c r="D187" i="4"/>
  <c r="F187" i="4" s="1"/>
  <c r="D186" i="4"/>
  <c r="F186" i="4" s="1"/>
  <c r="D185" i="4"/>
  <c r="F185" i="4" s="1"/>
  <c r="F181" i="4"/>
  <c r="F180" i="4"/>
  <c r="F179" i="4"/>
  <c r="F178" i="4"/>
  <c r="F177" i="4"/>
  <c r="F176" i="4"/>
  <c r="F175" i="4"/>
  <c r="F174" i="4"/>
  <c r="F173" i="4"/>
  <c r="F172" i="4"/>
  <c r="F171" i="4"/>
  <c r="F170" i="4"/>
  <c r="F169" i="4"/>
  <c r="F168" i="4"/>
  <c r="D144" i="4"/>
  <c r="F144" i="4" s="1"/>
  <c r="F132" i="4"/>
  <c r="F133" i="4"/>
  <c r="F134" i="4"/>
  <c r="F135" i="4"/>
  <c r="F136" i="4"/>
  <c r="F137" i="4"/>
  <c r="F138" i="4"/>
  <c r="F139" i="4"/>
  <c r="F140" i="4"/>
  <c r="F141" i="4"/>
  <c r="F142" i="4"/>
  <c r="F143" i="4"/>
  <c r="F131" i="4"/>
  <c r="F147" i="4" l="1"/>
  <c r="D128" i="4"/>
  <c r="D126" i="4"/>
  <c r="D146" i="4"/>
  <c r="F146" i="4" s="1"/>
  <c r="F197" i="4"/>
  <c r="F198" i="4" s="1"/>
  <c r="F182" i="4"/>
  <c r="F183" i="4" s="1"/>
  <c r="F485" i="4" l="1"/>
  <c r="D479" i="4"/>
  <c r="D483" i="4" s="1"/>
  <c r="F483" i="4" s="1"/>
  <c r="D478" i="4"/>
  <c r="D484" i="4" s="1"/>
  <c r="F484" i="4" s="1"/>
  <c r="D476" i="4"/>
  <c r="D481" i="4" s="1"/>
  <c r="F481" i="4" s="1"/>
  <c r="D474" i="4"/>
  <c r="F474" i="4" s="1"/>
  <c r="F471" i="4"/>
  <c r="F470" i="4"/>
  <c r="F469" i="4"/>
  <c r="D467" i="4"/>
  <c r="F467" i="4" s="1"/>
  <c r="D465" i="4"/>
  <c r="F465" i="4" s="1"/>
  <c r="D464" i="4"/>
  <c r="D482" i="4" s="1"/>
  <c r="F482" i="4" s="1"/>
  <c r="D463" i="4"/>
  <c r="F463" i="4" s="1"/>
  <c r="D462" i="4"/>
  <c r="F462" i="4" s="1"/>
  <c r="D461" i="4"/>
  <c r="F461" i="4" s="1"/>
  <c r="D459" i="4"/>
  <c r="F459" i="4" s="1"/>
  <c r="D457" i="4"/>
  <c r="F457" i="4" s="1"/>
  <c r="D454" i="4"/>
  <c r="D477" i="4" s="1"/>
  <c r="F477" i="4" s="1"/>
  <c r="D453" i="4"/>
  <c r="F453" i="4" s="1"/>
  <c r="D452" i="4"/>
  <c r="F452" i="4" s="1"/>
  <c r="D451" i="4"/>
  <c r="F451" i="4" s="1"/>
  <c r="D450" i="4"/>
  <c r="F450" i="4" s="1"/>
  <c r="D448" i="4"/>
  <c r="F448" i="4" s="1"/>
  <c r="D456" i="4" l="1"/>
  <c r="F456" i="4" s="1"/>
  <c r="F476" i="4"/>
  <c r="F478" i="4"/>
  <c r="F479" i="4"/>
  <c r="F454" i="4"/>
  <c r="F464" i="4"/>
  <c r="D473" i="4"/>
  <c r="F473" i="4" s="1"/>
  <c r="F443" i="4" l="1"/>
  <c r="F442" i="4"/>
  <c r="F441" i="4"/>
  <c r="D440" i="4"/>
  <c r="F440" i="4" s="1"/>
  <c r="F439" i="4"/>
  <c r="D438" i="4"/>
  <c r="F438" i="4" s="1"/>
  <c r="D437" i="4"/>
  <c r="F437" i="4" s="1"/>
  <c r="F436" i="4"/>
  <c r="D435" i="4"/>
  <c r="F435" i="4" s="1"/>
  <c r="D433" i="4"/>
  <c r="D434" i="4" s="1"/>
  <c r="F434" i="4" s="1"/>
  <c r="D432" i="4"/>
  <c r="F432" i="4" s="1"/>
  <c r="F433" i="4" l="1"/>
  <c r="F444" i="4" s="1"/>
  <c r="F445" i="4" s="1"/>
  <c r="F256" i="4" l="1"/>
  <c r="F255" i="4"/>
  <c r="F254" i="4"/>
  <c r="D253" i="4"/>
  <c r="F253" i="4" s="1"/>
  <c r="D252" i="4"/>
  <c r="F252" i="4" s="1"/>
  <c r="D251" i="4"/>
  <c r="F251" i="4" s="1"/>
  <c r="D250" i="4"/>
  <c r="F250" i="4" s="1"/>
  <c r="D249" i="4"/>
  <c r="F249" i="4" s="1"/>
  <c r="D248" i="4"/>
  <c r="F248" i="4" s="1"/>
  <c r="D247" i="4"/>
  <c r="F247" i="4" s="1"/>
  <c r="D246" i="4"/>
  <c r="F246" i="4" s="1"/>
  <c r="D234" i="4"/>
  <c r="F241" i="4"/>
  <c r="F257" i="4" l="1"/>
  <c r="F258" i="4" s="1"/>
  <c r="F240" i="4"/>
  <c r="F239" i="4"/>
  <c r="D238" i="4"/>
  <c r="F238" i="4" s="1"/>
  <c r="D237" i="4"/>
  <c r="F237" i="4" s="1"/>
  <c r="D236" i="4"/>
  <c r="F236" i="4" s="1"/>
  <c r="D235" i="4"/>
  <c r="F235" i="4" s="1"/>
  <c r="F234" i="4"/>
  <c r="D233" i="4"/>
  <c r="F233" i="4" s="1"/>
  <c r="D232" i="4"/>
  <c r="F232" i="4" s="1"/>
  <c r="D231" i="4"/>
  <c r="F231" i="4" s="1"/>
  <c r="F242" i="4" l="1"/>
  <c r="F243" i="4" s="1"/>
  <c r="F128" i="4"/>
  <c r="F410" i="4" l="1"/>
  <c r="F409" i="4"/>
  <c r="D408" i="4"/>
  <c r="F408" i="4" s="1"/>
  <c r="D407" i="4"/>
  <c r="F407" i="4" s="1"/>
  <c r="D404" i="4"/>
  <c r="D405" i="4" s="1"/>
  <c r="D406" i="4" s="1"/>
  <c r="F406" i="4" s="1"/>
  <c r="D403" i="4"/>
  <c r="F403" i="4" s="1"/>
  <c r="F400" i="4"/>
  <c r="F399" i="4"/>
  <c r="D398" i="4"/>
  <c r="F398" i="4" s="1"/>
  <c r="D397" i="4"/>
  <c r="F397" i="4" s="1"/>
  <c r="D396" i="4"/>
  <c r="F396" i="4" s="1"/>
  <c r="D395" i="4"/>
  <c r="F395" i="4" s="1"/>
  <c r="D394" i="4"/>
  <c r="F394" i="4" s="1"/>
  <c r="D393" i="4"/>
  <c r="F393" i="4" s="1"/>
  <c r="D392" i="4"/>
  <c r="F392" i="4" s="1"/>
  <c r="D391" i="4"/>
  <c r="F391" i="4" s="1"/>
  <c r="F388" i="4"/>
  <c r="F387" i="4"/>
  <c r="D386" i="4"/>
  <c r="F386" i="4" s="1"/>
  <c r="D385" i="4"/>
  <c r="F385" i="4" s="1"/>
  <c r="D383" i="4"/>
  <c r="D384" i="4" s="1"/>
  <c r="F384" i="4" s="1"/>
  <c r="D382" i="4"/>
  <c r="F382" i="4" s="1"/>
  <c r="D381" i="4"/>
  <c r="F381" i="4" s="1"/>
  <c r="D380" i="4"/>
  <c r="F380" i="4" s="1"/>
  <c r="D379" i="4"/>
  <c r="F379" i="4" s="1"/>
  <c r="D378" i="4"/>
  <c r="F378" i="4" s="1"/>
  <c r="D377" i="4"/>
  <c r="F377" i="4" s="1"/>
  <c r="F404" i="4" l="1"/>
  <c r="F383" i="4"/>
  <c r="F405" i="4"/>
  <c r="F411" i="4" l="1"/>
  <c r="F412" i="4" l="1"/>
  <c r="F413" i="4" s="1"/>
  <c r="F428" i="4"/>
  <c r="F427" i="4"/>
  <c r="F426" i="4"/>
  <c r="D425" i="4"/>
  <c r="F425" i="4" s="1"/>
  <c r="D424" i="4"/>
  <c r="F424" i="4" s="1"/>
  <c r="D423" i="4"/>
  <c r="F423" i="4" s="1"/>
  <c r="D422" i="4"/>
  <c r="F422" i="4" s="1"/>
  <c r="F421" i="4"/>
  <c r="D420" i="4"/>
  <c r="F420" i="4" s="1"/>
  <c r="D418" i="4"/>
  <c r="D419" i="4" s="1"/>
  <c r="F419" i="4" s="1"/>
  <c r="D417" i="4"/>
  <c r="F417" i="4" s="1"/>
  <c r="F418" i="4" l="1"/>
  <c r="F429" i="4" s="1"/>
  <c r="F430" i="4" s="1"/>
  <c r="F225" i="4" l="1"/>
  <c r="F224" i="4"/>
  <c r="D223" i="4"/>
  <c r="F223" i="4" s="1"/>
  <c r="D222" i="4"/>
  <c r="F222" i="4" s="1"/>
  <c r="D221" i="4"/>
  <c r="F221" i="4" s="1"/>
  <c r="D220" i="4"/>
  <c r="F220" i="4" s="1"/>
  <c r="D219" i="4"/>
  <c r="F219" i="4" s="1"/>
  <c r="D218" i="4"/>
  <c r="F218" i="4" s="1"/>
  <c r="D217" i="4"/>
  <c r="F217" i="4" s="1"/>
  <c r="D216" i="4"/>
  <c r="F216" i="4" s="1"/>
  <c r="F227" i="4" l="1"/>
  <c r="F228" i="4" s="1"/>
  <c r="F213" i="4"/>
  <c r="F212" i="4"/>
  <c r="F211" i="4"/>
  <c r="D210" i="4"/>
  <c r="F210" i="4" s="1"/>
  <c r="D209" i="4"/>
  <c r="F209" i="4" s="1"/>
  <c r="D208" i="4"/>
  <c r="F208" i="4" s="1"/>
  <c r="D207" i="4"/>
  <c r="F207" i="4" s="1"/>
  <c r="D206" i="4"/>
  <c r="F206" i="4" s="1"/>
  <c r="D205" i="4"/>
  <c r="F205" i="4" s="1"/>
  <c r="D204" i="4"/>
  <c r="F204" i="4" s="1"/>
  <c r="D203" i="4"/>
  <c r="F203" i="4" s="1"/>
  <c r="D202" i="4"/>
  <c r="F202" i="4" s="1"/>
  <c r="D201" i="4"/>
  <c r="F201" i="4" s="1"/>
  <c r="D200" i="4"/>
  <c r="F200" i="4" s="1"/>
  <c r="F214" i="4" l="1" a="1"/>
  <c r="F214" i="4" s="1"/>
  <c r="D112" i="4"/>
  <c r="F112" i="4" s="1"/>
  <c r="D111" i="4"/>
  <c r="F111" i="4" s="1"/>
  <c r="D95" i="4"/>
  <c r="F95" i="4" s="1"/>
  <c r="D94" i="4"/>
  <c r="F94" i="4" s="1"/>
  <c r="F86" i="4"/>
  <c r="F100" i="4" s="1"/>
  <c r="F118" i="4" l="1"/>
  <c r="F163" i="4" l="1"/>
  <c r="F162" i="4"/>
  <c r="D161" i="4"/>
  <c r="F161" i="4" s="1"/>
  <c r="D160" i="4"/>
  <c r="F160" i="4" s="1"/>
  <c r="D159" i="4"/>
  <c r="F159" i="4" s="1"/>
  <c r="D158" i="4"/>
  <c r="F158" i="4" s="1"/>
  <c r="D157" i="4"/>
  <c r="F157" i="4" s="1"/>
  <c r="D156" i="4"/>
  <c r="F156" i="4" s="1"/>
  <c r="D155" i="4"/>
  <c r="F155" i="4" s="1"/>
  <c r="D154" i="4"/>
  <c r="F154" i="4" s="1"/>
  <c r="D153" i="4"/>
  <c r="F153" i="4" s="1"/>
  <c r="F165" i="4" l="1"/>
  <c r="F166" i="4" s="1"/>
  <c r="F259" i="4" s="1"/>
  <c r="F126" i="4"/>
  <c r="D77" i="4"/>
  <c r="F77" i="4" s="1"/>
  <c r="D76" i="4"/>
  <c r="F76" i="4" s="1"/>
  <c r="F83" i="4" s="1"/>
  <c r="F486" i="4"/>
  <c r="F487" i="4" s="1"/>
  <c r="F488" i="4" s="1"/>
  <c r="F129" i="4" l="1"/>
  <c r="F148" i="4" s="1"/>
  <c r="F489" i="4"/>
  <c r="F119" i="4"/>
  <c r="F490" i="4" l="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<sst xmlns="http://schemas.openxmlformats.org/spreadsheetml/2006/main" count="1151" uniqueCount="658">
  <si>
    <t>CONFIDENTIAL</t>
  </si>
  <si>
    <t xml:space="preserve"> FOREWORD</t>
  </si>
  <si>
    <t>SITE INSTALLATION AND DRAWINGS</t>
  </si>
  <si>
    <t>CATCHMENT OF SOURCES</t>
  </si>
  <si>
    <t>SUPPLY AND LAYING OF PIPES</t>
  </si>
  <si>
    <t>CIVIL WORKS</t>
  </si>
  <si>
    <t xml:space="preserve">The Contractor has to indicate in the Price Schedule, all the unit and contractual prices appearing in the bill of quantities. </t>
  </si>
  <si>
    <t xml:space="preserve">All the prices are to be indicated in the currency as required in the bid document. At the time of the unit and contractual price determination, the bidder takes into account the Instructions to bidders, the descriptions contained in the Price Schedule, the General and Particular Technical specifications, as those contained in the drawing which is also an integral part of the bidding document. </t>
  </si>
  <si>
    <t>The supply prices include all the costs of supplying and temporary storages up to the time of execution,   any intermediate transport, the transport to a warehouse of materials not used as indicated by the Client, and their eventual placement.</t>
  </si>
  <si>
    <t>If the bidder submits a Price Schedule and a Bill of Quantities according to his own criteria, he must strictly respect the format given in this bid document:</t>
  </si>
  <si>
    <t> numbering of items</t>
  </si>
  <si>
    <t> structure of subtotal and total</t>
  </si>
  <si>
    <t xml:space="preserve"> the quantities indicated in the bill </t>
  </si>
  <si>
    <t xml:space="preserve">General information: </t>
  </si>
  <si>
    <t>Water Quality Analysis</t>
  </si>
  <si>
    <t>The water Quality should be done by the contractor at each water source to ensure that water will not have negative effect on human health as well as on pipe material,to be on safe side ,it is recommended that per each sample three tests be carried out and the mean of them will be taken as the result of the sample. therefore the recommeded test to be done are:</t>
  </si>
  <si>
    <t xml:space="preserve">*E-coli ,faecal califorms and total califorms because they are the main indicators of pathogenic microorganisms that directly affect human health </t>
  </si>
  <si>
    <t>*Conductivity, PH, Temperature, and TDS because they are indicators of pipe collission</t>
  </si>
  <si>
    <t>Civil works</t>
  </si>
  <si>
    <t>All the civil and construction works will be carried out according to the drawings f the successiful bidder, and the requirements of the General and Particular Technical specifications. These drawings require the approval of the Representative of the Client.</t>
  </si>
  <si>
    <t xml:space="preserve"> </t>
  </si>
  <si>
    <t xml:space="preserve">The prices include all the  civil works, the installation of equipments, the supply and fixing of covers, step irons, anchors, and all accruals indicated on the drawings. The prices also include the supply and fixing of watertight wall fittings. The wall fittings will be  in galvanized steel or in cast iron, their lengths will be given according to the thickness of the walls by ensuring a wall clearance of 15 cm on each side. The testing for tightness is also included in the prices of the hydraulic works. </t>
  </si>
  <si>
    <t>Reinforced concrete works:</t>
  </si>
  <si>
    <t xml:space="preserve">* Supply and casting of reinforced concrete, including formwork and reinforcement </t>
  </si>
  <si>
    <t xml:space="preserve">* Structural stability of the works according to the article 1.2 of the General provisions of the technical clauses and drawings of reinforcement </t>
  </si>
  <si>
    <t xml:space="preserve">* Supply and cast reinforced concrete conforming to the standards and the technical specifications, including transport, additives, factors of safety, etc. </t>
  </si>
  <si>
    <t>* Equipments and labour necessary to make, place, vibrate and curing of concrete</t>
  </si>
  <si>
    <t xml:space="preserve">* Supply, placement, adjustment, rubber seals for tightness, and dilation of dummy joints </t>
  </si>
  <si>
    <t xml:space="preserve">* Any accruals for chanals of conduits, sleeves, etc, for the installation of the equipments and various machines </t>
  </si>
  <si>
    <t xml:space="preserve">* Supply and fix mild steels and (or) high-strength steels meeting the standards and the technical specifications, including terms of supply and labour resulting from the fabrication of the concrete, the reinforcements, the offcuts, bindings and adjustment between prefabricated lengths and real lengths. </t>
  </si>
  <si>
    <t xml:space="preserve">*Tests in accordance with the technical specifications including all accruals. </t>
  </si>
  <si>
    <t>* The price for the laying of the pipes comprises of the price for the placement, the pressure tests, and all other accruals.</t>
  </si>
  <si>
    <t xml:space="preserve">By signing the tender, the bidder acknowledges the priority of the texts of this Tender Document. </t>
  </si>
  <si>
    <t>DRINKING WATER SUPPLY OF KADUHA SECTOR NYAMAGABE DISTRICT</t>
  </si>
  <si>
    <t>RUBEGO-NYAMIYAGA-MUSENYI WSS</t>
  </si>
  <si>
    <t>Detailed Quantity Estimate</t>
  </si>
  <si>
    <t>Item N°</t>
  </si>
  <si>
    <t xml:space="preserve">DESCRIPTION </t>
  </si>
  <si>
    <t>UNIT</t>
  </si>
  <si>
    <t>QTY</t>
  </si>
  <si>
    <t>RATE</t>
  </si>
  <si>
    <t>AMOUNT</t>
  </si>
  <si>
    <t>Preliminaries and site cleaning</t>
  </si>
  <si>
    <t>Installation and site closing at the end of works, including the transport of materials and equipment necessary to perform works, installing 2 site sign board including all accruals and removal of all wastes from the site in all pipelines and spaces around structures implementation site as per the client instructions including all accruals</t>
  </si>
  <si>
    <t>Lump Sum</t>
  </si>
  <si>
    <t>Study review and drawings of the site plan, drawings of particular details, longitudinal profiles, hydraulic works to perfom execution including Surveying works before, during and after the execution Works including regular availability of surveying equipement (2 GPS,1 Level and 1 Total station) including all accruals</t>
  </si>
  <si>
    <t>Km</t>
  </si>
  <si>
    <t>SUBTOTAL Preliminaries and site cleaning</t>
  </si>
  <si>
    <t>CATCHMENT OF SOURCE RUBEGO 1(2.2L/S)</t>
  </si>
  <si>
    <t>2.1.1</t>
  </si>
  <si>
    <t>Site clearance, removal of top vegetable soil, and site leveling or any shaping necessary</t>
  </si>
  <si>
    <r>
      <t>m</t>
    </r>
    <r>
      <rPr>
        <vertAlign val="superscript"/>
        <sz val="12"/>
        <rFont val="Times New Roman"/>
        <family val="1"/>
      </rPr>
      <t>2</t>
    </r>
    <r>
      <rPr>
        <sz val="10"/>
        <rFont val="Arial"/>
        <family val="2"/>
      </rPr>
      <t/>
    </r>
  </si>
  <si>
    <t>2.1.2</t>
  </si>
  <si>
    <t>Earthwork , cut, fill and evacuation or overlay of the surplus soils, including all accruals</t>
  </si>
  <si>
    <r>
      <t>m</t>
    </r>
    <r>
      <rPr>
        <vertAlign val="superscript"/>
        <sz val="12"/>
        <rFont val="Times New Roman"/>
        <family val="1"/>
      </rPr>
      <t>3</t>
    </r>
  </si>
  <si>
    <t>2.1.3</t>
  </si>
  <si>
    <t>Increase in value for a hard ground</t>
  </si>
  <si>
    <t>2.1.4</t>
  </si>
  <si>
    <t>Increase in value for a rocky ground</t>
  </si>
  <si>
    <t>2.1.5</t>
  </si>
  <si>
    <t xml:space="preserve">Supply and fix  18m PVC strainer DE75 DN60 PN10 to 20 cm of the tablecloth and routing of water in pipe PVC DE63 DN50 PN10 of the strainer to the starting chamber at 45 m, including all accruals </t>
  </si>
  <si>
    <t>lm</t>
  </si>
  <si>
    <t>2.1.6</t>
  </si>
  <si>
    <t>Supply and fix rolled filitrant river gravel, well washed up to 60 cm height, including all accruals</t>
  </si>
  <si>
    <t>2.1.7</t>
  </si>
  <si>
    <t>Supply and fix plastic tight  sheet with the top of the gravel folded in 3 layers, including all accruals</t>
  </si>
  <si>
    <t>2.1.8</t>
  </si>
  <si>
    <t xml:space="preserve">Fill with clay for a tight layer  of 30 cm </t>
  </si>
  <si>
    <t>2.1.9</t>
  </si>
  <si>
    <t>Fill with fine grained soil to a layer of 15 cm on top of the clay, including all accruals</t>
  </si>
  <si>
    <t>2.1.10</t>
  </si>
  <si>
    <t>Fill with soils without roots and other organic matter by compacting each time layers of 20 cm up to the level of the original ground, including all accruals</t>
  </si>
  <si>
    <t>2.1.11</t>
  </si>
  <si>
    <t xml:space="preserve">Excavate a trench of protection of the source up to 80 cm depth. The bottom width 40 cm, including all accruals. </t>
  </si>
  <si>
    <t>2.1.12</t>
  </si>
  <si>
    <t>Put in Place a Gabion retaining wall for protecting up stream of Source. Bottom width 60cm, length of 12 m and height of 2.5 m</t>
  </si>
  <si>
    <t>2.1.13</t>
  </si>
  <si>
    <t>Put in place a protective fence of quickset hedge in euphorbiums against animals, including all accruals</t>
  </si>
  <si>
    <t>2.1.14</t>
  </si>
  <si>
    <t>Plant passparum around the zone of harnessing, including all accruals</t>
  </si>
  <si>
    <t>2.1.15</t>
  </si>
  <si>
    <t>LS</t>
  </si>
  <si>
    <t>SUBTOTAL SOURCE RUBEGO 1(2.2L/S)</t>
  </si>
  <si>
    <t>CATCHMENT OF SOURCE RUBEGO 2 (0.7 L/S)</t>
  </si>
  <si>
    <t>2.2.1</t>
  </si>
  <si>
    <t>2.2.2</t>
  </si>
  <si>
    <t>2.2.3</t>
  </si>
  <si>
    <t>2.2.4</t>
  </si>
  <si>
    <t>2.2.5</t>
  </si>
  <si>
    <t>2.2.6</t>
  </si>
  <si>
    <t>2.2.7</t>
  </si>
  <si>
    <t>2.2.8</t>
  </si>
  <si>
    <t>2.2.9</t>
  </si>
  <si>
    <t>2.2.10</t>
  </si>
  <si>
    <t>2.2.11</t>
  </si>
  <si>
    <t>2.2.12</t>
  </si>
  <si>
    <t>2.2.13</t>
  </si>
  <si>
    <t>2.2.14</t>
  </si>
  <si>
    <t>SUBTOTAL SOURCE RUBEGO 2 (0.7 L/S)</t>
  </si>
  <si>
    <t>CATCHMENT OF SOURCE RUBEGO 3  (0.9 L/S)</t>
  </si>
  <si>
    <t>2.3.1</t>
  </si>
  <si>
    <t>2.3.2</t>
  </si>
  <si>
    <t>2.3.3</t>
  </si>
  <si>
    <t>2.3.4</t>
  </si>
  <si>
    <t>2.3.5</t>
  </si>
  <si>
    <t>2.3.6</t>
  </si>
  <si>
    <t>2.3.7</t>
  </si>
  <si>
    <t>2.3.8</t>
  </si>
  <si>
    <t>2.3.9</t>
  </si>
  <si>
    <t>2.3.10</t>
  </si>
  <si>
    <t>2.3.11</t>
  </si>
  <si>
    <t>2.3.12</t>
  </si>
  <si>
    <t>Put in Place a Gabion retaining wall for protecting up stream of Source. Bottom width 60cm, length of 20m and height of 2 m</t>
  </si>
  <si>
    <t>2.3.13</t>
  </si>
  <si>
    <t>2.3.14</t>
  </si>
  <si>
    <t>2.3.15</t>
  </si>
  <si>
    <t>SUBTOTAL SOURCE RUBEGO 3  (0.9L/S)</t>
  </si>
  <si>
    <t>SUBTOTAL CATCHMENT OF SOURCES</t>
  </si>
  <si>
    <t xml:space="preserve">The following prices include : </t>
  </si>
  <si>
    <t>The earthwork, trenches backfilling per layers of 20 cm thick and land remediation at natural surface ground including all accruals.</t>
  </si>
  <si>
    <t>Supply, fix, and pressure testing for watertightness of pipes including lubricants and seals and all accruals.</t>
  </si>
  <si>
    <t>Earthwork by excavation and backfilling</t>
  </si>
  <si>
    <t>3.1.1</t>
  </si>
  <si>
    <t>Excavation and backfilling in loose ground up to 1.10 m depth , including all accruals.</t>
  </si>
  <si>
    <r>
      <t>m</t>
    </r>
    <r>
      <rPr>
        <vertAlign val="superscript"/>
        <sz val="12"/>
        <rFont val="Century Gothic"/>
        <family val="2"/>
      </rPr>
      <t>3</t>
    </r>
  </si>
  <si>
    <r>
      <t>m</t>
    </r>
    <r>
      <rPr>
        <vertAlign val="superscript"/>
        <sz val="12"/>
        <rFont val="Century Gothic"/>
        <family val="2"/>
      </rPr>
      <t>4</t>
    </r>
    <r>
      <rPr>
        <sz val="11"/>
        <color theme="1"/>
        <rFont val="Calibri"/>
        <family val="2"/>
        <scheme val="minor"/>
      </rPr>
      <t/>
    </r>
  </si>
  <si>
    <t>3.1.2</t>
  </si>
  <si>
    <t>Supply and Installation of Concrete Terminals (painted blue and numbered) on the route of the pipeline, dim.0.15 * 0.15 * 0.8m , every 100m and at each change of direction (elbow position)</t>
  </si>
  <si>
    <t>Item</t>
  </si>
  <si>
    <t>SUBTOTAL excavation and backfilling</t>
  </si>
  <si>
    <t>Supply and laying of pipes</t>
  </si>
  <si>
    <t>3.2.1</t>
  </si>
  <si>
    <t xml:space="preserve">HDPE Pipe of DN 125 PN 16 </t>
  </si>
  <si>
    <t>3.2.2</t>
  </si>
  <si>
    <t xml:space="preserve">HDPE Pipe of DN 110 PN 16 </t>
  </si>
  <si>
    <t>3.2.3</t>
  </si>
  <si>
    <t xml:space="preserve">HDPE Pipe of DN90 PN 16 </t>
  </si>
  <si>
    <t>3.2.4</t>
  </si>
  <si>
    <t>HDPE Pipe of DN75 PN 16</t>
  </si>
  <si>
    <t>3.2.5</t>
  </si>
  <si>
    <t xml:space="preserve">HDPE Pipe of DN63 PN 16 </t>
  </si>
  <si>
    <t>3.2.6</t>
  </si>
  <si>
    <t>HDPE Pipe of DN50 PN 16</t>
  </si>
  <si>
    <t>3.2.7</t>
  </si>
  <si>
    <t>HDPE Pipe of DN 40 PN 16</t>
  </si>
  <si>
    <t>3.2.8</t>
  </si>
  <si>
    <t>HDPE pipes DN32 PN 16</t>
  </si>
  <si>
    <t>3.2.9</t>
  </si>
  <si>
    <t>Casing with GS 6" for crossing ravine and roads</t>
  </si>
  <si>
    <t>3.2.10</t>
  </si>
  <si>
    <t>Casing with G.S 5" pipes ravine and roads</t>
  </si>
  <si>
    <t>3.2.11</t>
  </si>
  <si>
    <t>Casing with G.S 4" pipes ravine and roads</t>
  </si>
  <si>
    <t>3.2.12</t>
  </si>
  <si>
    <t>Casing with G.S 3" pipes ravine and roads</t>
  </si>
  <si>
    <t>3.2.13</t>
  </si>
  <si>
    <t>Casing with G.S 2 1/2" pipes ravine and roads</t>
  </si>
  <si>
    <t>3.2.14</t>
  </si>
  <si>
    <t>Solid mass of masonry in stones for pipes stabilization</t>
  </si>
  <si>
    <t>3.2.15</t>
  </si>
  <si>
    <t>Pressure test</t>
  </si>
  <si>
    <t>3.2.16</t>
  </si>
  <si>
    <t>Network desinfection with chlorine</t>
  </si>
  <si>
    <t>SUBTOTAL Supply and laying of pipes</t>
  </si>
  <si>
    <t>SUBTOTAL SUPPLY AND LAYING OF PIPES</t>
  </si>
  <si>
    <t>INSPECTION CHAMBERS</t>
  </si>
  <si>
    <t>4.1.1</t>
  </si>
  <si>
    <t>Washout #(1.6×1.6×1.2m)</t>
  </si>
  <si>
    <t>4.1.1.1</t>
  </si>
  <si>
    <t xml:space="preserve">Earthworks cut, fill and evacuation or overlay of the surplus soils, including all accruals </t>
  </si>
  <si>
    <t>m3</t>
  </si>
  <si>
    <t>4.1.1.2</t>
  </si>
  <si>
    <t>Hardcore (stones pitching) of 30 cm with a filling of 1:10  cement sand mortar mix, saturated with water</t>
  </si>
  <si>
    <t>4.1.1.3</t>
  </si>
  <si>
    <t>Blind concrete class C, thickness 5 cm</t>
  </si>
  <si>
    <t>4.1.1.4</t>
  </si>
  <si>
    <t>Reinforced concrete for base slab  ,class A</t>
  </si>
  <si>
    <t>4.1.1.5</t>
  </si>
  <si>
    <t>Reinforced concrete for roof slab ,class A</t>
  </si>
  <si>
    <t>4.1.1.6</t>
  </si>
  <si>
    <t>walls in stones masonry jointed with a mortar of  class D</t>
  </si>
  <si>
    <t>4.1.1.7</t>
  </si>
  <si>
    <t>Coating of the internal face of wall of the inspection chamber with 3 layers of plaster of 300 kg</t>
  </si>
  <si>
    <t>m2</t>
  </si>
  <si>
    <t>4.1.1.8</t>
  </si>
  <si>
    <t>Plaster on the upper side of roof slab with a rough mortar class B</t>
  </si>
  <si>
    <t>4.1.1.9</t>
  </si>
  <si>
    <t>Supply and fix the damp proof course between  the roof slab, the wall and the beam of support</t>
  </si>
  <si>
    <t>4.1.1.10</t>
  </si>
  <si>
    <t>Supply and fix of the metallic cover of 60X60X0.3 cm  with a ventilation shaft at the top and mosquito screen</t>
  </si>
  <si>
    <t>item</t>
  </si>
  <si>
    <t>4.1.1.11</t>
  </si>
  <si>
    <t>Supply and fix an iron  ladder for interior access embedded in the wall, painted with 3 layers of paint "rust preventive", the step=25cm</t>
  </si>
  <si>
    <t>4.1.1.12</t>
  </si>
  <si>
    <t>Supply and installation of hydraulic equipment and Fittings for connection of Air release valve</t>
  </si>
  <si>
    <t>SUBTOTAL</t>
  </si>
  <si>
    <t>SUBTOTAL of 3 Washout</t>
  </si>
  <si>
    <t>4.1.2</t>
  </si>
  <si>
    <t>INTAKE CHAMBER # (2.9×2.2×1.2m)</t>
  </si>
  <si>
    <t>4.1.2.1</t>
  </si>
  <si>
    <t xml:space="preserve">Earthwork by cut, fill and evacuation or overlay of the surplus soils, including all accruals </t>
  </si>
  <si>
    <t>4.1.2.2</t>
  </si>
  <si>
    <t>Hardcore (stones pitching) of 30 cm with voids full with cement and sand mortar mix of ratio 1 to 10 respectively</t>
  </si>
  <si>
    <t>4.1.2.3</t>
  </si>
  <si>
    <t>Blind with concrete, thickness 5 cm</t>
  </si>
  <si>
    <t>4.1.2.4</t>
  </si>
  <si>
    <t>Hydraulic reinforced concrete for the base</t>
  </si>
  <si>
    <t>4.1.2.5</t>
  </si>
  <si>
    <t>Reinforced concrete for the roof</t>
  </si>
  <si>
    <t>4.1.2.6</t>
  </si>
  <si>
    <t xml:space="preserve">Masonry walls in hardcore, with fair face pointed at the joints </t>
  </si>
  <si>
    <t>4.1.2.7</t>
  </si>
  <si>
    <t>Coating of the internal face of wall of the tank with 3 hydrafuges water proofing coats</t>
  </si>
  <si>
    <t>4.1.2.8</t>
  </si>
  <si>
    <t>4.1.2.9</t>
  </si>
  <si>
    <t>Supply and apply 3 layers of paints "Sikalatex"</t>
  </si>
  <si>
    <t>4.1.2.10</t>
  </si>
  <si>
    <t>Plaster on upper side of the roof  slab with a rough mortar</t>
  </si>
  <si>
    <t>4.1.2.11</t>
  </si>
  <si>
    <t>4.1.2.12</t>
  </si>
  <si>
    <t>Supply and fix of the metallic cover of 60 X 60 X 0.3 cm  with a ventilation shaft at the top and the mosquito screen</t>
  </si>
  <si>
    <t>4.1.2.13</t>
  </si>
  <si>
    <t>Supply and fix of an iron ladder embedded in the wall, painted with 3 layers of paint "rust preventive", the step=25cm</t>
  </si>
  <si>
    <t>4.1.2.14</t>
  </si>
  <si>
    <t>Supply and installation of hydraulic equipment and Fittings for connection of starting chamber including bulk meters and pH statilization (Calcite material (ex-limestone/travertine or dolomite) and gravel material)</t>
  </si>
  <si>
    <t>SUBTOTAL of 1 Intake Chambers</t>
  </si>
  <si>
    <t>4.1.3</t>
  </si>
  <si>
    <t>Air vent  #(1.6×1.6×1.2m)</t>
  </si>
  <si>
    <t>4.1.3.1</t>
  </si>
  <si>
    <t>4.1.3.2</t>
  </si>
  <si>
    <t>4.1.3.3</t>
  </si>
  <si>
    <t>Blind concrete, thickness 5 cm</t>
  </si>
  <si>
    <t>4.1.3.4</t>
  </si>
  <si>
    <t>Reinforced concrete for base slab</t>
  </si>
  <si>
    <t>4.1.3.5</t>
  </si>
  <si>
    <t>Reinforced concrete for roof slab</t>
  </si>
  <si>
    <t>4.1.3.6</t>
  </si>
  <si>
    <t>walls in stones masonry jointed with a mortar</t>
  </si>
  <si>
    <t>4.1.3.7</t>
  </si>
  <si>
    <t>4.1.3.8</t>
  </si>
  <si>
    <t>Plaster on the upper side of roof slab with a rough mortar</t>
  </si>
  <si>
    <t>4.1.3.9</t>
  </si>
  <si>
    <t>4.1.3.10</t>
  </si>
  <si>
    <t>4.1.3.11</t>
  </si>
  <si>
    <t>4.1.3.12</t>
  </si>
  <si>
    <t>SUBTOTAL of 4 Air vent</t>
  </si>
  <si>
    <t>4.1.4</t>
  </si>
  <si>
    <t>Collection chamber  # (2.5×2.2×1.5m)</t>
  </si>
  <si>
    <t>4.1.4.1</t>
  </si>
  <si>
    <t>4.1.4.2</t>
  </si>
  <si>
    <t>4.1.4.3</t>
  </si>
  <si>
    <t>Blind with concrete class C, thickness 5 cm</t>
  </si>
  <si>
    <t>4.1.4.4</t>
  </si>
  <si>
    <t>4.1.4.5</t>
  </si>
  <si>
    <t>Reinforced concrete for the roof ,class A</t>
  </si>
  <si>
    <t>4.1.4.6</t>
  </si>
  <si>
    <t xml:space="preserve">Masonry walls in bricks, with fair face pointed at the joints </t>
  </si>
  <si>
    <t>4.1.4.7</t>
  </si>
  <si>
    <t>Coating of the internal face of wall of the chamber with 3 water proofing coats</t>
  </si>
  <si>
    <t>4.1.4.8</t>
  </si>
  <si>
    <t>4.1.4.9</t>
  </si>
  <si>
    <t>Supply and apply 3 layers of paints "Skalatex"</t>
  </si>
  <si>
    <t>4.1.4.10</t>
  </si>
  <si>
    <t>Plaster on upper side of the roof  slab with a rough mortar class B</t>
  </si>
  <si>
    <t>4.1.4.11</t>
  </si>
  <si>
    <t>4.1.4.12</t>
  </si>
  <si>
    <t>4.1.4.13</t>
  </si>
  <si>
    <t>4.1.4.14</t>
  </si>
  <si>
    <t xml:space="preserve">Supply and installation of hydraulic equipment and Fittings for connection of starting chamber including bulk meter and pH statilization </t>
  </si>
  <si>
    <t>Lump Sump</t>
  </si>
  <si>
    <t>SUBTOTAL of 2 collection chamber</t>
  </si>
  <si>
    <t>4.1.5</t>
  </si>
  <si>
    <t>CONSTRUCTION OF SECTION  VALVE BRANCHES CHAMBERS</t>
  </si>
  <si>
    <t>4.1.5.1</t>
  </si>
  <si>
    <t>Terracing, digging, cutting, excavation, backfilling, overlay of surplus soil and land remediation, including all acruals</t>
  </si>
  <si>
    <t>4.1.5.2</t>
  </si>
  <si>
    <t>Hardcore (stones pitching) of 20 cm with a filling of 1:10  cement sand mortar mix, saturated with water</t>
  </si>
  <si>
    <t>4.1.5.3</t>
  </si>
  <si>
    <t>4.1.5.4</t>
  </si>
  <si>
    <t>Reinforced concrete for base slab and  roof slab ,class A</t>
  </si>
  <si>
    <t>4.1.5.5</t>
  </si>
  <si>
    <t>Lateral walls in stones masonry jointed with a mortar of  class D</t>
  </si>
  <si>
    <t>4.1.5.6</t>
  </si>
  <si>
    <t>Coating of the internal side of wall of the inspection chamber with 3 layers of plaster of 300 kg ciment mixture</t>
  </si>
  <si>
    <t>4.1.5.7</t>
  </si>
  <si>
    <t>Plaster on upper side of the slab with a rough mortar class B</t>
  </si>
  <si>
    <t>4.1.5.8</t>
  </si>
  <si>
    <t>4.1.5.9</t>
  </si>
  <si>
    <t>Supply and fix of the metallic cover of 60X60X0.3 cm  with a ventilation shaft at the top and the mosquito screen</t>
  </si>
  <si>
    <t>4.1.5.10</t>
  </si>
  <si>
    <t>Supply and fix an  iron  ladder for interior access embedded in the wall, painted with 3 layers of rust preventive paint, the step=25cm</t>
  </si>
  <si>
    <t>4.1.5.11</t>
  </si>
  <si>
    <t>Supply and installation of hydraulic equipment and Fittings for connection of valve chamber</t>
  </si>
  <si>
    <t xml:space="preserve">SUBTOTAL </t>
  </si>
  <si>
    <t>SUBTOTAL For 11  Valve chamber</t>
  </si>
  <si>
    <t>4.1.6</t>
  </si>
  <si>
    <t>CONSTRUCTION OF CHROLINATION CHAMBER</t>
  </si>
  <si>
    <t>4.1.6.1</t>
  </si>
  <si>
    <t>4.1.6.2</t>
  </si>
  <si>
    <t>4.1.6.3</t>
  </si>
  <si>
    <t>4.1.6.4</t>
  </si>
  <si>
    <t>4.1.6.5</t>
  </si>
  <si>
    <t>4.1.6.6</t>
  </si>
  <si>
    <t>4.1.6.7</t>
  </si>
  <si>
    <t>4.1.6.8</t>
  </si>
  <si>
    <t>4.1.6.9</t>
  </si>
  <si>
    <t>4.1.6.10</t>
  </si>
  <si>
    <t>4.1.6.11</t>
  </si>
  <si>
    <t xml:space="preserve">Installation of Chlorination Unit (Klorman Standard Unit) with all related Accessories and pipes based on technical specifications of Klorman Standard Unit. </t>
  </si>
  <si>
    <t>SUBTOTAL For 1  Chrolination chamber</t>
  </si>
  <si>
    <t xml:space="preserve">4.1.7 </t>
  </si>
  <si>
    <t>CONSTRUCTION OF CHAMBER AND INSTALLATION OF BULK METER</t>
  </si>
  <si>
    <t>4.1.7.1</t>
  </si>
  <si>
    <t>4.1.7.2</t>
  </si>
  <si>
    <t>4.1.7.3</t>
  </si>
  <si>
    <t>4.1.7.4</t>
  </si>
  <si>
    <t>4.1.7.5</t>
  </si>
  <si>
    <t>4.1.7.6</t>
  </si>
  <si>
    <t>4.1.7.7</t>
  </si>
  <si>
    <t>4.1.7.8</t>
  </si>
  <si>
    <t>4.1.7.9</t>
  </si>
  <si>
    <t>4.1.7.10</t>
  </si>
  <si>
    <t>4.1.7.11</t>
  </si>
  <si>
    <t>Installation of Bulk Meter  with at least of  nominal  flow rate  of 25m3/h and maximum admissible pressure of 16 bar in conformity with european standards and ISO4064:2005</t>
  </si>
  <si>
    <t>SUBTOTAL For 1  Bulk Meter</t>
  </si>
  <si>
    <t>Sub total  Inspection chambers</t>
  </si>
  <si>
    <t>RESERVOIRS</t>
  </si>
  <si>
    <t>4.2.1</t>
  </si>
  <si>
    <t xml:space="preserve">Upgrading of 75m3 to 100 m3 capacity </t>
  </si>
  <si>
    <t>4.2.1.1</t>
  </si>
  <si>
    <r>
      <t>m</t>
    </r>
    <r>
      <rPr>
        <vertAlign val="superscript"/>
        <sz val="9"/>
        <rFont val="Century Gothic"/>
        <family val="2"/>
      </rPr>
      <t>3</t>
    </r>
  </si>
  <si>
    <t>4.2.1.2</t>
  </si>
  <si>
    <t>Hardcore (stones pitching) of 30 cm with voids full with cement and sand mortar mix of ratio 1 to 10 respectively, saturated with water</t>
  </si>
  <si>
    <t>4.2.1.3</t>
  </si>
  <si>
    <t>4.2.1.4</t>
  </si>
  <si>
    <t>4.2.1.5</t>
  </si>
  <si>
    <t>Reinforced concrete for roof slab and beams</t>
  </si>
  <si>
    <t>4.2.1.6</t>
  </si>
  <si>
    <t>Concrete for the reservoir walls (elevations). (dosage 400 kg/m3) and column</t>
  </si>
  <si>
    <t>4.2.1.7</t>
  </si>
  <si>
    <t>Coating of the internal,external face of wall and base of the tank with 3 hydrafuges water proofing coats</t>
  </si>
  <si>
    <r>
      <t>m</t>
    </r>
    <r>
      <rPr>
        <vertAlign val="superscript"/>
        <sz val="9"/>
        <rFont val="Century Gothic"/>
        <family val="2"/>
      </rPr>
      <t>2</t>
    </r>
    <r>
      <rPr>
        <sz val="10"/>
        <rFont val="Arial"/>
        <family val="2"/>
      </rPr>
      <t/>
    </r>
  </si>
  <si>
    <t>4.2.1.8</t>
  </si>
  <si>
    <t>Supply and coating the faces of the tank with 3 layers of "Sikalatex" paint</t>
  </si>
  <si>
    <t>4.2.1.9</t>
  </si>
  <si>
    <t>4.2.1.10</t>
  </si>
  <si>
    <t>Supply and fix damp proof course between  the roof slab, the wall and the beam of support</t>
  </si>
  <si>
    <t>4.2.1.11</t>
  </si>
  <si>
    <t>Supply and fix of the metallic cover of 80X80X0.3 cm  with a ventilation shaft at the top and a mosquito screen</t>
  </si>
  <si>
    <t>4.2.1.12</t>
  </si>
  <si>
    <t>Supply a portable aluminium ladder, the step=25cm and total length = 3 meter.</t>
  </si>
  <si>
    <t>4.2.1.13</t>
  </si>
  <si>
    <t>INSPECTION CHAMBER</t>
  </si>
  <si>
    <t>4.2.1.14</t>
  </si>
  <si>
    <t>4.2.1.15</t>
  </si>
  <si>
    <t>Hardcore (stones pitching) of 20 cm with voids full with cement and sand mortar mix of ratio 1 to 10 respectively, saturated with water</t>
  </si>
  <si>
    <t>4.2.1.16</t>
  </si>
  <si>
    <t>4.2.1.17</t>
  </si>
  <si>
    <t>Hydraulic reinforced concrete for the base and roof slab</t>
  </si>
  <si>
    <t>4.2.1.18</t>
  </si>
  <si>
    <t>Walling with shapened hardcore, fair face and pointing in joints</t>
  </si>
  <si>
    <t>4.2.1.19</t>
  </si>
  <si>
    <t>Concrete for the cover slab, th=10cm (dosage 350 kg/m³)</t>
  </si>
  <si>
    <t>4.2.1.20</t>
  </si>
  <si>
    <t>4.2.1.21</t>
  </si>
  <si>
    <t>Plaster on upper side of the slab with a rough mortar</t>
  </si>
  <si>
    <t>4.2.1.22</t>
  </si>
  <si>
    <t>4.2.1.23</t>
  </si>
  <si>
    <t>4.2.1.24</t>
  </si>
  <si>
    <t>Supply and fix an  iron  ladder for interior access embedded in the wall, painted with 3 layers of anti-rust paint, the step=25cm</t>
  </si>
  <si>
    <t>lumsam</t>
  </si>
  <si>
    <t>4.2.1.25</t>
  </si>
  <si>
    <t>REJECTION WORK</t>
  </si>
  <si>
    <t>4.2.1.26</t>
  </si>
  <si>
    <t>4.2.1.27</t>
  </si>
  <si>
    <t>4.2.1.28</t>
  </si>
  <si>
    <t>4.2.1.29</t>
  </si>
  <si>
    <t>4.2.1.30</t>
  </si>
  <si>
    <t>Walling with fair face stones works and pointing the joint of external faces</t>
  </si>
  <si>
    <t>4.2.1.31</t>
  </si>
  <si>
    <t>Coating of internal faces with 3 layers of plaster of 300 kg ciment mixture</t>
  </si>
  <si>
    <t>4.2.1.32</t>
  </si>
  <si>
    <r>
      <t>Soakaway pit 1 m</t>
    </r>
    <r>
      <rPr>
        <vertAlign val="superscript"/>
        <sz val="9"/>
        <rFont val="Century Gothic"/>
        <family val="2"/>
      </rPr>
      <t>3</t>
    </r>
    <r>
      <rPr>
        <sz val="9"/>
        <rFont val="Century Gothic"/>
        <family val="2"/>
      </rPr>
      <t>, full of gravel and hardcore (stones pitching)</t>
    </r>
  </si>
  <si>
    <t>4.2.1.33</t>
  </si>
  <si>
    <t>Supply and installation of ductile iron hydraulic equipment and all required fittings for connection of reservoir including water meter, strainer and hybrid valves at every outlet pipes and all accruals</t>
  </si>
  <si>
    <t>ls</t>
  </si>
  <si>
    <t>4.2.1.34</t>
  </si>
  <si>
    <t>Wiremesh fencing 2m height bound on metallic poles (40x40mm) 2,50 m equidistant and anchoring in a hardcore and cement mortar foundation (1,20 m height) along the outline of the plot</t>
  </si>
  <si>
    <t>4.2.1.35</t>
  </si>
  <si>
    <t>Mesh gate stretched on a metal tubes framework (4,0x2,0 m) for  access inside the parcel, including stones masonry columns for fixing</t>
  </si>
  <si>
    <t>SUBTOTAL For Reservoirs of 100m3</t>
  </si>
  <si>
    <t>4.2.2</t>
  </si>
  <si>
    <r>
      <t>Construction of a 50 m</t>
    </r>
    <r>
      <rPr>
        <b/>
        <vertAlign val="superscript"/>
        <sz val="11"/>
        <rFont val="Arial"/>
        <family val="2"/>
      </rPr>
      <t>3</t>
    </r>
    <r>
      <rPr>
        <b/>
        <sz val="11"/>
        <rFont val="Arial"/>
        <family val="2"/>
      </rPr>
      <t xml:space="preserve"> reservoir capacity</t>
    </r>
  </si>
  <si>
    <t>4.2.2.1</t>
  </si>
  <si>
    <r>
      <t>m</t>
    </r>
    <r>
      <rPr>
        <vertAlign val="superscript"/>
        <sz val="11"/>
        <rFont val="Arial"/>
        <family val="2"/>
      </rPr>
      <t>3</t>
    </r>
  </si>
  <si>
    <t>4.2.2.2</t>
  </si>
  <si>
    <t>4.2.2.3</t>
  </si>
  <si>
    <t>4.2.2.4</t>
  </si>
  <si>
    <t>4.2.2.5</t>
  </si>
  <si>
    <t>Reinforced concrete for roof slab and beams ,class A</t>
  </si>
  <si>
    <t>4.2.2.6</t>
  </si>
  <si>
    <t>Walling in reinforced concrete</t>
  </si>
  <si>
    <t>4.2.2.7</t>
  </si>
  <si>
    <r>
      <t>m</t>
    </r>
    <r>
      <rPr>
        <vertAlign val="superscript"/>
        <sz val="11"/>
        <rFont val="Arial"/>
        <family val="2"/>
      </rPr>
      <t>2</t>
    </r>
  </si>
  <si>
    <t>4.2.2.8</t>
  </si>
  <si>
    <t>4.2.2.9</t>
  </si>
  <si>
    <t>4.2.2.10</t>
  </si>
  <si>
    <t>4.2.2.11</t>
  </si>
  <si>
    <t>Supply and fix of the metallic cover of 80 x 80 x 0,3 cm with a ventilation shaft at the top and a mosquito screen</t>
  </si>
  <si>
    <t>4.2.2.12</t>
  </si>
  <si>
    <t>4.2.2.13</t>
  </si>
  <si>
    <t>Sub total</t>
  </si>
  <si>
    <t>4.2.2.14</t>
  </si>
  <si>
    <t>4.2.2.15</t>
  </si>
  <si>
    <t>4.2.2.16</t>
  </si>
  <si>
    <t>4.2.2.17</t>
  </si>
  <si>
    <t>4.2.2.18</t>
  </si>
  <si>
    <t>4.2.2.19</t>
  </si>
  <si>
    <t>Lateral walls in Reinforced concrete with a mortar of  class D</t>
  </si>
  <si>
    <t>4.2.2.20</t>
  </si>
  <si>
    <t>4.2.2.21</t>
  </si>
  <si>
    <t>4.2.2.22</t>
  </si>
  <si>
    <t>4.2.2.23</t>
  </si>
  <si>
    <t>4.2.2.24</t>
  </si>
  <si>
    <t>4.2.2.25</t>
  </si>
  <si>
    <t>4.2.2.26</t>
  </si>
  <si>
    <t>4.2.2.27</t>
  </si>
  <si>
    <t>4.2.2.28</t>
  </si>
  <si>
    <t>Hardcore (Stones pitching) of 20 cm with a filling of 1:10  cement sand mortar mix, saturated with water</t>
  </si>
  <si>
    <t>4.2.2.29</t>
  </si>
  <si>
    <t>4.2.2.30</t>
  </si>
  <si>
    <t>Reinforced concrete class A, for base slab</t>
  </si>
  <si>
    <t>4.2.2.31</t>
  </si>
  <si>
    <t>4.2.2.32</t>
  </si>
  <si>
    <t>Coating of walls with 3 layers of plaster of 300 kg cement mixture</t>
  </si>
  <si>
    <t>4.2.2.33</t>
  </si>
  <si>
    <r>
      <t>Soakaway pit 1 m</t>
    </r>
    <r>
      <rPr>
        <vertAlign val="superscript"/>
        <sz val="11"/>
        <rFont val="Arial"/>
        <family val="2"/>
      </rPr>
      <t>3</t>
    </r>
    <r>
      <rPr>
        <sz val="11"/>
        <rFont val="Arial"/>
        <family val="2"/>
      </rPr>
      <t>, full of gravel and hardcore (stones pitching)</t>
    </r>
  </si>
  <si>
    <t>4.2.2.34</t>
  </si>
  <si>
    <t>4.2.2.35</t>
  </si>
  <si>
    <t xml:space="preserve">Sub total </t>
  </si>
  <si>
    <t>SUBTOTAL OF 2 R50m3</t>
  </si>
  <si>
    <t>4.2.3</t>
  </si>
  <si>
    <t>Construction of 20 m3 capacity reservoir</t>
  </si>
  <si>
    <t>4.2.3.1</t>
  </si>
  <si>
    <t>4.2.3.2</t>
  </si>
  <si>
    <t>4.2.3.3</t>
  </si>
  <si>
    <t>4.2.3.4</t>
  </si>
  <si>
    <t>Hydraulic reinforced concrete for the base and column</t>
  </si>
  <si>
    <t>4.2.3.5</t>
  </si>
  <si>
    <t>4.2.3.6</t>
  </si>
  <si>
    <t>4.2.3.7</t>
  </si>
  <si>
    <t>4.2.3.8</t>
  </si>
  <si>
    <t>4.2.3.9</t>
  </si>
  <si>
    <t>4.2.3.10</t>
  </si>
  <si>
    <t>4.2.3.11</t>
  </si>
  <si>
    <t>4.2.3.12</t>
  </si>
  <si>
    <t>4.2.3.13</t>
  </si>
  <si>
    <t>4.2.3.14</t>
  </si>
  <si>
    <t>Inspection CHAMBER</t>
  </si>
  <si>
    <t>4.2.3.15</t>
  </si>
  <si>
    <t>4.2.3.16</t>
  </si>
  <si>
    <t>4.2.3.17</t>
  </si>
  <si>
    <t>4.2.3.18</t>
  </si>
  <si>
    <t>4.2.3.19</t>
  </si>
  <si>
    <t>4.2.3.20</t>
  </si>
  <si>
    <t>4.2.3.21</t>
  </si>
  <si>
    <t>4.2.3.22</t>
  </si>
  <si>
    <t>4.2.3.23</t>
  </si>
  <si>
    <t>4.2.3.24</t>
  </si>
  <si>
    <t>4.2.3.25</t>
  </si>
  <si>
    <t>4.2.3.26</t>
  </si>
  <si>
    <t>4.2.3.27</t>
  </si>
  <si>
    <t>4.2.3.28</t>
  </si>
  <si>
    <t>4.2.3.29</t>
  </si>
  <si>
    <t>4.2.3.30</t>
  </si>
  <si>
    <t>4.2.3.31</t>
  </si>
  <si>
    <t>4.2.3.32</t>
  </si>
  <si>
    <t>4.2.3.33</t>
  </si>
  <si>
    <t>Soakaway pit 1 m3, full of gravel and hardcore (stones pitching)</t>
  </si>
  <si>
    <t>4.2.3.34</t>
  </si>
  <si>
    <t>Lumpsum</t>
  </si>
  <si>
    <t>SUBTOTAL OF Res. 20m3</t>
  </si>
  <si>
    <t>SUBTOTAL OF 3Res. 20m3</t>
  </si>
  <si>
    <t>4.2.4</t>
  </si>
  <si>
    <t>Construction of a reservoir of 10 m3 capacity</t>
  </si>
  <si>
    <t>4.2.4.1</t>
  </si>
  <si>
    <t>4.2.4.2</t>
  </si>
  <si>
    <t>4.2.4.3</t>
  </si>
  <si>
    <t>4.2.4.4</t>
  </si>
  <si>
    <t>4.2.4.5</t>
  </si>
  <si>
    <t>4.2.4.6</t>
  </si>
  <si>
    <t>4.2.4.7</t>
  </si>
  <si>
    <t>4.2.4.8</t>
  </si>
  <si>
    <t>4.2.4.9</t>
  </si>
  <si>
    <t>4.2.4.10</t>
  </si>
  <si>
    <t>4.2.4.11</t>
  </si>
  <si>
    <t>4.2.4.12</t>
  </si>
  <si>
    <t>4.2.4.13</t>
  </si>
  <si>
    <t>4.2.4.14</t>
  </si>
  <si>
    <t>4.2.4.15</t>
  </si>
  <si>
    <t>4.2.4.16</t>
  </si>
  <si>
    <t>4.2.4.17</t>
  </si>
  <si>
    <t>4.2.4.18</t>
  </si>
  <si>
    <t>4.2.4.19</t>
  </si>
  <si>
    <t>4.2.4.20</t>
  </si>
  <si>
    <t>4.2.4.21</t>
  </si>
  <si>
    <t>4.2.4.22</t>
  </si>
  <si>
    <t>Supply and fix the damp proof course between  the roof slab and the wall</t>
  </si>
  <si>
    <t>4.2.4.23</t>
  </si>
  <si>
    <t>4.2.4.24</t>
  </si>
  <si>
    <t>4.2.4.25</t>
  </si>
  <si>
    <t>4.2.4.26</t>
  </si>
  <si>
    <t>4.2.4.27</t>
  </si>
  <si>
    <t>4.2.4.28</t>
  </si>
  <si>
    <t>4.2.4.29</t>
  </si>
  <si>
    <t>4.2.4.30</t>
  </si>
  <si>
    <t>4.2.4.31</t>
  </si>
  <si>
    <t>4.2.4.32</t>
  </si>
  <si>
    <t>4.2.4.33</t>
  </si>
  <si>
    <t>4.2.4.34</t>
  </si>
  <si>
    <t xml:space="preserve">Supply and installation of hydraulic equipment and Fittings for connection of 10m3 reservoir </t>
  </si>
  <si>
    <t>4.2.4.35</t>
  </si>
  <si>
    <t>SUBTOTAL OF 4 R 10 m3:</t>
  </si>
  <si>
    <t>Sub total for reservoir</t>
  </si>
  <si>
    <t>4.3</t>
  </si>
  <si>
    <t>Water point with taps</t>
  </si>
  <si>
    <t>4.3.1</t>
  </si>
  <si>
    <t>Construction of Water point with double taps for community</t>
  </si>
  <si>
    <t>4.3.1.1</t>
  </si>
  <si>
    <t>4.3.1.2</t>
  </si>
  <si>
    <t>4.3.1.3</t>
  </si>
  <si>
    <t>4.3.1.4</t>
  </si>
  <si>
    <t>4.3.1.5</t>
  </si>
  <si>
    <t>Reinforced concrete for roof slab  ,class A</t>
  </si>
  <si>
    <t>4.3.1.6</t>
  </si>
  <si>
    <t>4.3.1.7</t>
  </si>
  <si>
    <t>Coating of walls with 3 layers of plaster of 300 kg</t>
  </si>
  <si>
    <t>4.3.1.8</t>
  </si>
  <si>
    <t>4.3.1.9</t>
  </si>
  <si>
    <t xml:space="preserve">Supply and fix the damp proof course between  the roof slab and the wall </t>
  </si>
  <si>
    <t>4.3.1.10</t>
  </si>
  <si>
    <t xml:space="preserve">Supply and fix of the metallic cover of 50X50X0.3 cm  </t>
  </si>
  <si>
    <t>4.3.1.11</t>
  </si>
  <si>
    <t>Supply and installation of hydraulic equipment and Fittings including volumetric water meter with at least nominal flow rate of 1.5m3/h and max admissible pressure of 16 bar in conformity with European standards and WASAC Group ltd</t>
  </si>
  <si>
    <t>4.3.1.12</t>
  </si>
  <si>
    <r>
      <t>Soakaway pit 1 m</t>
    </r>
    <r>
      <rPr>
        <vertAlign val="superscript"/>
        <sz val="12"/>
        <rFont val="Times New Roman"/>
        <family val="1"/>
      </rPr>
      <t>3</t>
    </r>
    <r>
      <rPr>
        <sz val="12"/>
        <rFont val="Times New Roman"/>
        <family val="1"/>
      </rPr>
      <t>, full of gravel and hardcore (stones pitching)</t>
    </r>
  </si>
  <si>
    <t>Total for 11 Water taps</t>
  </si>
  <si>
    <t>4.3.2</t>
  </si>
  <si>
    <t>Construction of a water point with 3 taps for Schools</t>
  </si>
  <si>
    <t>4.3.2.1</t>
  </si>
  <si>
    <r>
      <t>m</t>
    </r>
    <r>
      <rPr>
        <vertAlign val="superscript"/>
        <sz val="12"/>
        <rFont val="Arial"/>
        <family val="2"/>
      </rPr>
      <t>3</t>
    </r>
  </si>
  <si>
    <t>4.3.2.2</t>
  </si>
  <si>
    <t>Hardcore of 30 cm with a filling of  cement and sand mortar 1:10 mixture, saturated with water</t>
  </si>
  <si>
    <t>4.3.2.3</t>
  </si>
  <si>
    <t>4.3.2.4</t>
  </si>
  <si>
    <t>Reinforced concrete for base  ,class A</t>
  </si>
  <si>
    <t>4.3.2.5</t>
  </si>
  <si>
    <t>Reinforced concrete for roof of slab on watermeter chamber, class A</t>
  </si>
  <si>
    <t>4.3.2.6</t>
  </si>
  <si>
    <t>walls in stones masonry with fair face jointed with a mortar of  class D</t>
  </si>
  <si>
    <t>4.3.2.7</t>
  </si>
  <si>
    <r>
      <t>m</t>
    </r>
    <r>
      <rPr>
        <vertAlign val="superscript"/>
        <sz val="12"/>
        <rFont val="Arial"/>
        <family val="2"/>
      </rPr>
      <t>2</t>
    </r>
    <r>
      <rPr>
        <sz val="10"/>
        <rFont val="Arial"/>
        <family val="2"/>
      </rPr>
      <t/>
    </r>
  </si>
  <si>
    <t>4.3.2.8</t>
  </si>
  <si>
    <t>4.3.2.9</t>
  </si>
  <si>
    <t>Supply and fix the damp proof course between  the roof slab and the walls</t>
  </si>
  <si>
    <t>4.3.2.10</t>
  </si>
  <si>
    <t xml:space="preserve">Supply and fix of the metallic cover of 50 x 50 x 0,3 cm </t>
  </si>
  <si>
    <t>4.3.2.11</t>
  </si>
  <si>
    <r>
      <t>Soakaway pit 1 m</t>
    </r>
    <r>
      <rPr>
        <vertAlign val="superscript"/>
        <sz val="12"/>
        <rFont val="Arial"/>
        <family val="2"/>
      </rPr>
      <t>3</t>
    </r>
    <r>
      <rPr>
        <sz val="12"/>
        <rFont val="Arial"/>
        <family val="2"/>
      </rPr>
      <t>, full of gravel and hardcore (stones pitching)</t>
    </r>
  </si>
  <si>
    <t>4.3.2.12</t>
  </si>
  <si>
    <t xml:space="preserve">Supply and installation of hydraulic equipment and Fittings including volumetric water meter with at least nominal flow rate of 1.5m3/h and max admissible pressure of 16 bar in conformity with European standards and ISO 4064 </t>
  </si>
  <si>
    <t>TOTAL OF A WATER POINT WITH 3 TAPS</t>
  </si>
  <si>
    <t>TOTAL OF 2 WATER POINTS WITH 3 TAPS</t>
  </si>
  <si>
    <t>4.3.3</t>
  </si>
  <si>
    <t>Construction of the Kiosk with double taps</t>
  </si>
  <si>
    <t>4.3.3.1</t>
  </si>
  <si>
    <t>Preliminary works</t>
  </si>
  <si>
    <t>4.3.3.2</t>
  </si>
  <si>
    <t>Cutting and filling for leveling</t>
  </si>
  <si>
    <t>4.3.3.3</t>
  </si>
  <si>
    <t>Foundation</t>
  </si>
  <si>
    <t>4.3.3.4</t>
  </si>
  <si>
    <t>Excavation</t>
  </si>
  <si>
    <t>4.3.3.5</t>
  </si>
  <si>
    <t>Blind concrete</t>
  </si>
  <si>
    <t>4.3.3.6</t>
  </si>
  <si>
    <t>Masonry with stones for foundation</t>
  </si>
  <si>
    <t>4.3.3.7</t>
  </si>
  <si>
    <t xml:space="preserve">Concrete for leveling  foundations </t>
  </si>
  <si>
    <t>4.3.3.8</t>
  </si>
  <si>
    <t xml:space="preserve">Damp proofing  against humidity </t>
  </si>
  <si>
    <t>4.3.3.9</t>
  </si>
  <si>
    <t xml:space="preserve">Masonary  </t>
  </si>
  <si>
    <t>4.3.3.10</t>
  </si>
  <si>
    <t>Masonry in burnt bricks with external joints pointed</t>
  </si>
  <si>
    <t>4.3.3.11</t>
  </si>
  <si>
    <t>Ventilator in concrete blocks</t>
  </si>
  <si>
    <t>4.3.3.12</t>
  </si>
  <si>
    <t>Concrete</t>
  </si>
  <si>
    <t>4.3.3.13</t>
  </si>
  <si>
    <t>Ring beam in reinforced concrete</t>
  </si>
  <si>
    <t>4.3.3.14</t>
  </si>
  <si>
    <t>Roofing</t>
  </si>
  <si>
    <t>4.3.3.15</t>
  </si>
  <si>
    <t>Wooden struts 100 X 50 X 5 (mm)</t>
  </si>
  <si>
    <t>4.3.3.16</t>
  </si>
  <si>
    <t>Wooden purlins 40 X 40 X 3 (mm)</t>
  </si>
  <si>
    <t>4.3.3.17</t>
  </si>
  <si>
    <t>Rafters in right angled triangle</t>
  </si>
  <si>
    <t>4.3.3.18</t>
  </si>
  <si>
    <t>Facia board in wood</t>
  </si>
  <si>
    <t>4.3.3.19</t>
  </si>
  <si>
    <t>Pile in metalic tubes 60 x 40 x 3 mm</t>
  </si>
  <si>
    <t>4.3.3.20</t>
  </si>
  <si>
    <t>Cover</t>
  </si>
  <si>
    <t>4.3.3.21</t>
  </si>
  <si>
    <t>Cover of tile in blue prepainted autoportant</t>
  </si>
  <si>
    <t>4.3.3.22</t>
  </si>
  <si>
    <t>Shutters</t>
  </si>
  <si>
    <t>4.3.3.23</t>
  </si>
  <si>
    <t>Metallic simple door semi glazed with burglar proofs</t>
  </si>
  <si>
    <t>4.3.3.24</t>
  </si>
  <si>
    <t>Hardwood doors</t>
  </si>
  <si>
    <t>4.3.3.25</t>
  </si>
  <si>
    <t>Glazed Metallic window  with burglar proofs 100X120 cm</t>
  </si>
  <si>
    <t>4.3.3.26</t>
  </si>
  <si>
    <t>Paving</t>
  </si>
  <si>
    <t>4.3.3.27</t>
  </si>
  <si>
    <t>Floor  with smooth finish</t>
  </si>
  <si>
    <t>4.3.3.28</t>
  </si>
  <si>
    <t>Splash apron and  water channel</t>
  </si>
  <si>
    <t>4.3.3.29</t>
  </si>
  <si>
    <t>Plastering</t>
  </si>
  <si>
    <t>4.3.3.30</t>
  </si>
  <si>
    <t>Plastering of the interial walls</t>
  </si>
  <si>
    <t>4.3.3.31</t>
  </si>
  <si>
    <t>Plinth</t>
  </si>
  <si>
    <t>4.3.3.32</t>
  </si>
  <si>
    <t>Ceiling to Eaves</t>
  </si>
  <si>
    <t>4.3.3.33</t>
  </si>
  <si>
    <t>Carten rail and box assembly</t>
  </si>
  <si>
    <t>4.3.3.34</t>
  </si>
  <si>
    <t>Paint</t>
  </si>
  <si>
    <t>4.3.3.35</t>
  </si>
  <si>
    <t>Latex paints on walls</t>
  </si>
  <si>
    <t>4.3.3.36</t>
  </si>
  <si>
    <t xml:space="preserve">Enamel paint </t>
  </si>
  <si>
    <t>4.3.3.37</t>
  </si>
  <si>
    <t>Varnish on flash or solid timber doors</t>
  </si>
  <si>
    <t>4.3.3.38</t>
  </si>
  <si>
    <t>Varnish on Eave ceiling</t>
  </si>
  <si>
    <t>4.3.3.39</t>
  </si>
  <si>
    <t>Soakaway pit 1.5 m3, full of gravel and hardcore covered by concret slabs for acquisition of water that have not entered in jerrycans</t>
  </si>
  <si>
    <t>4.3.3.40</t>
  </si>
  <si>
    <t>Sub total of BFK</t>
  </si>
  <si>
    <t>SUBTOTAL of  WATER POINTS:</t>
  </si>
  <si>
    <t>SUBTOTAL civil works</t>
  </si>
  <si>
    <t>GENERAL TOTAL WITH ALL TAXES INCLUSIVE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</si>
</sst>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00\ _F_-;\-* #,##0.00\ _F_-;_-* &quot;-&quot;??\ _F_-;_-@_-"/>
    <numFmt numFmtId="166" formatCode="_(* #,##0_);_(* \(#,##0\);_(* &quot;-&quot;??_);_(@_)"/>
    <numFmt numFmtId="167" formatCode="#,##0.00000000"/>
  </numFmts>
  <fonts count="24" x14ac:knownFonts="1">
    <font>
      <sz val="11"/>
      <color theme="1"/>
      <name val="Calibri"/>
      <family val="2"/>
      <scheme val="minor"/>
    </font>
    <font>
      <sz val="11"/>
      <color theme="1"/>
      <name val="Calibri"/>
      <family val="2"/>
      <scheme val="minor"/>
    </font>
    <font>
      <sz val="10"/>
      <name val="Arial"/>
      <family val="2"/>
    </font>
    <font>
      <sz val="12"/>
      <color theme="1"/>
      <name val="Times New Roman"/>
      <family val="1"/>
    </font>
    <font>
      <sz val="12"/>
      <name val="Times New Roman"/>
      <family val="1"/>
    </font>
    <font>
      <b/>
      <sz val="12"/>
      <name val="Times New Roman"/>
      <family val="1"/>
    </font>
    <font>
      <b/>
      <sz val="12"/>
      <color theme="1"/>
      <name val="Times New Roman"/>
      <family val="1"/>
    </font>
    <font>
      <vertAlign val="superscript"/>
      <sz val="12"/>
      <name val="Times New Roman"/>
      <family val="1"/>
    </font>
    <font>
      <b/>
      <sz val="11"/>
      <name val="Arial"/>
      <family val="2"/>
    </font>
    <font>
      <sz val="11"/>
      <name val="Arial"/>
      <family val="2"/>
    </font>
    <font>
      <vertAlign val="superscript"/>
      <sz val="11"/>
      <name val="Arial"/>
      <family val="2"/>
    </font>
    <font>
      <sz val="12"/>
      <name val="Arial"/>
      <family val="2"/>
    </font>
    <font>
      <vertAlign val="superscript"/>
      <sz val="12"/>
      <name val="Arial"/>
      <family val="2"/>
    </font>
    <font>
      <sz val="8"/>
      <name val="Calibri"/>
      <family val="2"/>
      <scheme val="minor"/>
    </font>
    <font>
      <sz val="12"/>
      <name val="Century Gothic"/>
      <family val="2"/>
    </font>
    <font>
      <vertAlign val="superscript"/>
      <sz val="12"/>
      <name val="Century Gothic"/>
      <family val="2"/>
    </font>
    <font>
      <b/>
      <sz val="12"/>
      <name val="Century Gothic"/>
      <family val="2"/>
    </font>
    <font>
      <sz val="12"/>
      <color theme="1"/>
      <name val="Century Gothic"/>
      <family val="2"/>
    </font>
    <font>
      <b/>
      <vertAlign val="superscript"/>
      <sz val="11"/>
      <name val="Arial"/>
      <family val="2"/>
    </font>
    <font>
      <sz val="11"/>
      <color theme="1"/>
      <name val="Century Gothic"/>
      <family val="2"/>
    </font>
    <font>
      <vertAlign val="superscript"/>
      <sz val="9"/>
      <name val="Century Gothic"/>
      <family val="2"/>
    </font>
    <font>
      <sz val="9"/>
      <name val="Century Gothic"/>
      <family val="2"/>
    </font>
    <font>
      <b/>
      <sz val="12"/>
      <color theme="1"/>
      <name val="Century Gothic"/>
      <family val="2"/>
    </font>
    <font>
      <b/>
      <sz val="11"/>
      <color theme="1"/>
      <name val="Century Gothic"/>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0"/>
      </left>
      <right style="thin">
        <color indexed="0"/>
      </right>
      <top style="thin">
        <color indexed="0"/>
      </top>
      <bottom style="thin">
        <color indexed="0"/>
      </bottom>
      <diagonal/>
    </border>
  </borders>
  <cellStyleXfs count="7">
    <xf numFmtId="0" fontId="0" fillId="0" borderId="0"/>
    <xf numFmtId="164" fontId="1"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165" fontId="2" fillId="0" borderId="0" applyFont="0" applyFill="0" applyBorder="0" applyAlignment="0" applyProtection="0"/>
    <xf numFmtId="0" fontId="2" fillId="0" borderId="0"/>
  </cellStyleXfs>
  <cellXfs count="32">
    <xf numFmtId="0" fontId="0" fillId="0" borderId="0" xfId="0"/>
    <xf numFmtId="0" fontId="4" fillId="0" borderId="1" xfId="0" applyFont="1" applyBorder="1" applyAlignment="1" applyProtection="1">
      <alignment vertical="justify" wrapText="1"/>
      <protection locked="0"/>
    </xf>
    <xf numFmtId="0" fontId="5" fillId="0" borderId="1" xfId="0" applyFont="1" applyBorder="1" applyAlignment="1" applyProtection="1">
      <alignment vertical="justify" wrapText="1"/>
      <protection locked="0"/>
    </xf>
    <xf numFmtId="0" fontId="4" fillId="0" borderId="0" xfId="0" applyFont="1" applyProtection="1">
      <protection locked="0"/>
    </xf>
    <xf numFmtId="0" fontId="5" fillId="3" borderId="1" xfId="0" applyFont="1" applyFill="1" applyBorder="1" applyAlignment="1" applyProtection="1">
      <alignment vertical="justify" wrapText="1"/>
      <protection locked="0"/>
    </xf>
    <xf numFmtId="0" fontId="5" fillId="0" borderId="1" xfId="0" applyFont="1" applyBorder="1" applyAlignment="1">
      <alignment horizontal="center" vertical="justify" wrapText="1"/>
    </xf>
    <xf numFmtId="0" fontId="5" fillId="0" borderId="1" xfId="0" applyFont="1" applyBorder="1" applyAlignment="1">
      <alignment vertical="justify" wrapText="1"/>
    </xf>
    <xf numFmtId="166" fontId="5" fillId="0" borderId="1" xfId="1" applyNumberFormat="1" applyFont="1" applyBorder="1" applyAlignment="1" applyProtection="1">
      <alignment vertical="justify" wrapText="1"/>
    </xf>
    <xf numFmtId="0" fontId="4" fillId="0" borderId="1" xfId="0" applyFont="1" applyBorder="1" applyAlignment="1">
      <alignment horizontal="center" vertical="justify" wrapText="1"/>
    </xf>
    <xf numFmtId="0" fontId="4" fillId="0" borderId="1" xfId="0" applyFont="1" applyBorder="1" applyAlignment="1">
      <alignment vertical="justify" wrapText="1"/>
    </xf>
    <xf numFmtId="166" fontId="4" fillId="0" borderId="1" xfId="1" applyNumberFormat="1" applyFont="1" applyBorder="1" applyAlignment="1" applyProtection="1">
      <alignment vertical="justify" wrapText="1"/>
    </xf>
    <xf numFmtId="0" fontId="5" fillId="3" borderId="1" xfId="0" applyFont="1" applyFill="1" applyBorder="1" applyAlignment="1">
      <alignment vertical="justify" wrapText="1"/>
    </xf>
    <xf numFmtId="166" fontId="5" fillId="3" borderId="1" xfId="1" applyNumberFormat="1" applyFont="1" applyFill="1" applyBorder="1" applyAlignment="1" applyProtection="1">
      <alignment vertical="justify" wrapText="1"/>
    </xf>
    <xf numFmtId="0" fontId="3" fillId="0" borderId="0" xfId="0" applyFont="1"/>
    <xf numFmtId="0" fontId="3" fillId="2" borderId="0" xfId="0" applyFont="1" applyFill="1"/>
    <xf numFmtId="0" fontId="6" fillId="0" borderId="0" xfId="0" applyFont="1"/>
    <xf numFmtId="0" fontId="4" fillId="2" borderId="0" xfId="0" applyFont="1" applyFill="1"/>
    <xf numFmtId="0" fontId="5" fillId="0" borderId="0" xfId="0" applyFont="1"/>
    <xf numFmtId="0" fontId="4" fillId="0" borderId="0" xfId="0" applyFont="1"/>
    <xf numFmtId="0" fontId="4" fillId="0" borderId="0" xfId="0" applyFont="1" applyAlignment="1">
      <alignment vertical="center"/>
    </xf>
    <xf numFmtId="0" fontId="5" fillId="0" borderId="2" xfId="0" applyFont="1" applyBorder="1" applyAlignment="1">
      <alignment vertical="justify"/>
    </xf>
    <xf numFmtId="0" fontId="22" fillId="0" borderId="0" xfId="0" applyFont="1"/>
    <xf numFmtId="0" fontId="17" fillId="0" borderId="0" xfId="0" applyFont="1"/>
    <xf numFmtId="0" fontId="14" fillId="0" borderId="0" xfId="0" applyFont="1"/>
    <xf numFmtId="0" fontId="16" fillId="0" borderId="0" xfId="0" applyFont="1"/>
    <xf numFmtId="166" fontId="6" fillId="0" borderId="0" xfId="1" applyNumberFormat="1" applyFont="1" applyProtection="1"/>
    <xf numFmtId="166" fontId="3" fillId="0" borderId="0" xfId="1" applyNumberFormat="1" applyFont="1" applyProtection="1"/>
    <xf numFmtId="0" fontId="23" fillId="0" borderId="0" xfId="0" applyFont="1" applyAlignment="1">
      <alignment vertical="center"/>
    </xf>
    <xf numFmtId="0" fontId="19" fillId="0" borderId="0" xfId="0" applyFont="1" applyAlignment="1">
      <alignment vertical="center"/>
    </xf>
    <xf numFmtId="164" fontId="3" fillId="0" borderId="0" xfId="0" applyNumberFormat="1" applyFont="1"/>
    <xf numFmtId="167" fontId="3" fillId="0" borderId="0" xfId="0" applyNumberFormat="1" applyFont="1"/>
    <xf numFmtId="0" fontId="3" fillId="0" borderId="0" xfId="0" applyFont="1" applyAlignment="1">
      <alignment horizontal="center"/>
    </xf>
  </cellXfs>
  <cellStyles count="7">
    <cellStyle name="Comma" xfId="1" builtinId="3"/>
    <cellStyle name="Comma 2" xfId="2" xr:uid="{00000000-0005-0000-0000-000001000000}"/>
    <cellStyle name="Comma 3" xfId="4" xr:uid="{00000000-0005-0000-0000-000002000000}"/>
    <cellStyle name="Comma 4" xfId="5" xr:uid="{00000000-0005-0000-0000-000003000000}"/>
    <cellStyle name="Normal" xfId="0" builtinId="0"/>
    <cellStyle name="Normal 2" xfId="6" xr:uid="{00000000-0005-0000-0000-000005000000}"/>
    <cellStyle name="Normal 3"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eetMetadata" Target="metadata.xml"/><Relationship Id="rId4" Type="http://schemas.openxmlformats.org/officeDocument/2006/relationships/sharedStrings" Target="sharedString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QD490"/>
  <sheetViews>
    <sheetView tabSelected="1" topLeftCell="A46" zoomScaleNormal="100" workbookViewId="0">
      <selection activeCell="D57" sqref="D57"/>
    </sheetView>
  </sheetViews>
  <sheetFormatPr defaultColWidth="8.81640625" defaultRowHeight="15.5" x14ac:dyDescent="0.35"/>
  <cols>
    <col min="1" max="1" width="9.81640625" style="31" customWidth="1"/>
    <col min="2" max="2" width="99" style="13" customWidth="1"/>
    <col min="3" max="3" width="16" style="13" customWidth="1"/>
    <col min="4" max="4" width="10.1796875" style="13" customWidth="1"/>
    <col min="5" max="5" width="15.453125" style="3" customWidth="1"/>
    <col min="6" max="6" width="23.54296875" style="26" customWidth="1"/>
    <col min="7" max="7" width="26.453125" style="13" customWidth="1"/>
    <col min="8" max="446" width="9.1796875" style="13"/>
    <col min="447" max="16384" width="8.81640625" style="13"/>
  </cols>
  <sheetData>
    <row r="2" spans="1:6" x14ac:dyDescent="0.35">
      <c r="A2" s="8"/>
      <c r="B2" s="9" t="s">
        <v>0</v>
      </c>
      <c r="C2" s="9"/>
      <c r="D2" s="9"/>
      <c r="E2" s="1"/>
      <c r="F2" s="10"/>
    </row>
    <row r="3" spans="1:6" x14ac:dyDescent="0.35">
      <c r="A3" s="8"/>
      <c r="B3" s="9"/>
      <c r="C3" s="9"/>
      <c r="D3" s="9"/>
      <c r="E3" s="1"/>
      <c r="F3" s="10"/>
    </row>
    <row r="4" spans="1:6" x14ac:dyDescent="0.35">
      <c r="A4" s="8"/>
      <c r="B4" s="9" t="s">
        <v>1</v>
      </c>
      <c r="C4" s="9"/>
      <c r="D4" s="9"/>
      <c r="E4" s="1"/>
      <c r="F4" s="10"/>
    </row>
    <row r="5" spans="1:6" x14ac:dyDescent="0.35">
      <c r="A5" s="8"/>
      <c r="B5" s="9"/>
      <c r="C5" s="9"/>
      <c r="D5" s="9"/>
      <c r="E5" s="1"/>
      <c r="F5" s="10"/>
    </row>
    <row r="6" spans="1:6" x14ac:dyDescent="0.35">
      <c r="A6" s="8">
        <v>1</v>
      </c>
      <c r="B6" s="9" t="s">
        <v>2</v>
      </c>
      <c r="C6" s="9"/>
      <c r="D6" s="9"/>
      <c r="E6" s="1"/>
      <c r="F6" s="10"/>
    </row>
    <row r="7" spans="1:6" x14ac:dyDescent="0.35">
      <c r="A7" s="8"/>
      <c r="B7" s="9"/>
      <c r="C7" s="9"/>
      <c r="D7" s="9"/>
      <c r="E7" s="1"/>
      <c r="F7" s="10"/>
    </row>
    <row r="8" spans="1:6" x14ac:dyDescent="0.35">
      <c r="A8" s="8">
        <v>2</v>
      </c>
      <c r="B8" s="9" t="s">
        <v>3</v>
      </c>
      <c r="C8" s="9"/>
      <c r="D8" s="9"/>
      <c r="E8" s="1"/>
      <c r="F8" s="10"/>
    </row>
    <row r="9" spans="1:6" x14ac:dyDescent="0.35">
      <c r="A9" s="8"/>
      <c r="B9" s="9"/>
      <c r="C9" s="9"/>
      <c r="D9" s="9"/>
      <c r="E9" s="1"/>
      <c r="F9" s="10"/>
    </row>
    <row r="10" spans="1:6" x14ac:dyDescent="0.35">
      <c r="A10" s="8">
        <v>3</v>
      </c>
      <c r="B10" s="9" t="s">
        <v>4</v>
      </c>
      <c r="C10" s="9"/>
      <c r="D10" s="9"/>
      <c r="E10" s="1"/>
      <c r="F10" s="10"/>
    </row>
    <row r="11" spans="1:6" x14ac:dyDescent="0.35">
      <c r="A11" s="8"/>
      <c r="B11" s="9"/>
      <c r="C11" s="9"/>
      <c r="D11" s="9"/>
      <c r="E11" s="1"/>
      <c r="F11" s="10"/>
    </row>
    <row r="12" spans="1:6" x14ac:dyDescent="0.35">
      <c r="A12" s="8">
        <v>4</v>
      </c>
      <c r="B12" s="9" t="s">
        <v>5</v>
      </c>
      <c r="C12" s="9"/>
      <c r="D12" s="9"/>
      <c r="E12" s="1"/>
      <c r="F12" s="10"/>
    </row>
    <row r="13" spans="1:6" x14ac:dyDescent="0.35">
      <c r="A13" s="8"/>
      <c r="B13" s="9" t="s">
        <v>1</v>
      </c>
      <c r="C13" s="9"/>
      <c r="D13" s="9"/>
      <c r="E13" s="1"/>
      <c r="F13" s="10"/>
    </row>
    <row r="14" spans="1:6" x14ac:dyDescent="0.35">
      <c r="A14" s="8"/>
      <c r="B14" s="9"/>
      <c r="C14" s="9"/>
      <c r="D14" s="9"/>
      <c r="E14" s="1"/>
      <c r="F14" s="10"/>
    </row>
    <row r="15" spans="1:6" ht="15.65" customHeight="1" x14ac:dyDescent="0.35">
      <c r="A15" s="8"/>
      <c r="B15" s="9" t="s">
        <v>6</v>
      </c>
      <c r="C15" s="9"/>
      <c r="D15" s="9"/>
      <c r="E15" s="1"/>
      <c r="F15" s="10"/>
    </row>
    <row r="16" spans="1:6" ht="45.75" customHeight="1" x14ac:dyDescent="0.35">
      <c r="A16" s="8"/>
      <c r="B16" s="9" t="s">
        <v>7</v>
      </c>
      <c r="C16" s="9"/>
      <c r="D16" s="9"/>
      <c r="E16" s="1"/>
      <c r="F16" s="10"/>
    </row>
    <row r="17" spans="1:6" ht="31.5" customHeight="1" x14ac:dyDescent="0.35">
      <c r="A17" s="8"/>
      <c r="B17" s="9" t="s">
        <v>8</v>
      </c>
      <c r="C17" s="9"/>
      <c r="D17" s="9"/>
      <c r="E17" s="1"/>
      <c r="F17" s="10"/>
    </row>
    <row r="18" spans="1:6" ht="35.25" customHeight="1" x14ac:dyDescent="0.35">
      <c r="A18" s="8"/>
      <c r="B18" s="9" t="s">
        <v>9</v>
      </c>
      <c r="C18" s="9"/>
      <c r="D18" s="9"/>
      <c r="E18" s="1"/>
      <c r="F18" s="10"/>
    </row>
    <row r="19" spans="1:6" x14ac:dyDescent="0.35">
      <c r="A19" s="8"/>
      <c r="B19" s="9"/>
      <c r="C19" s="9"/>
      <c r="D19" s="9"/>
      <c r="E19" s="1"/>
      <c r="F19" s="10"/>
    </row>
    <row r="20" spans="1:6" x14ac:dyDescent="0.35">
      <c r="A20" s="8"/>
      <c r="B20" s="9" t="s">
        <v>10</v>
      </c>
      <c r="C20" s="9"/>
      <c r="D20" s="9"/>
      <c r="E20" s="1"/>
      <c r="F20" s="10"/>
    </row>
    <row r="21" spans="1:6" x14ac:dyDescent="0.35">
      <c r="A21" s="8"/>
      <c r="B21" s="9" t="s">
        <v>11</v>
      </c>
      <c r="C21" s="9"/>
      <c r="D21" s="9"/>
      <c r="E21" s="1"/>
      <c r="F21" s="10"/>
    </row>
    <row r="22" spans="1:6" x14ac:dyDescent="0.35">
      <c r="A22" s="8"/>
      <c r="B22" s="9" t="s">
        <v>12</v>
      </c>
      <c r="C22" s="9"/>
      <c r="D22" s="9"/>
      <c r="E22" s="1"/>
      <c r="F22" s="10"/>
    </row>
    <row r="23" spans="1:6" x14ac:dyDescent="0.35">
      <c r="A23" s="8"/>
      <c r="B23" s="9"/>
      <c r="C23" s="9"/>
      <c r="D23" s="9"/>
      <c r="E23" s="1"/>
      <c r="F23" s="10"/>
    </row>
    <row r="24" spans="1:6" x14ac:dyDescent="0.35">
      <c r="A24" s="8"/>
      <c r="B24" s="9" t="s">
        <v>13</v>
      </c>
      <c r="C24" s="9"/>
      <c r="D24" s="9"/>
      <c r="E24" s="1"/>
      <c r="F24" s="10"/>
    </row>
    <row r="25" spans="1:6" x14ac:dyDescent="0.35">
      <c r="A25" s="8"/>
      <c r="B25" s="9"/>
      <c r="C25" s="9"/>
      <c r="D25" s="9"/>
      <c r="E25" s="1"/>
      <c r="F25" s="10"/>
    </row>
    <row r="26" spans="1:6" x14ac:dyDescent="0.35">
      <c r="A26" s="8"/>
      <c r="B26" s="9" t="s">
        <v>14</v>
      </c>
      <c r="C26" s="9"/>
      <c r="D26" s="9"/>
      <c r="E26" s="1"/>
      <c r="F26" s="10"/>
    </row>
    <row r="27" spans="1:6" x14ac:dyDescent="0.35">
      <c r="A27" s="8"/>
      <c r="B27" s="9"/>
      <c r="C27" s="9"/>
      <c r="D27" s="9"/>
      <c r="E27" s="1"/>
      <c r="F27" s="10"/>
    </row>
    <row r="28" spans="1:6" ht="48.75" customHeight="1" x14ac:dyDescent="0.35">
      <c r="A28" s="8"/>
      <c r="B28" s="9" t="s">
        <v>15</v>
      </c>
      <c r="C28" s="9"/>
      <c r="D28" s="9"/>
      <c r="E28" s="1"/>
      <c r="F28" s="10"/>
    </row>
    <row r="29" spans="1:6" ht="32.25" customHeight="1" x14ac:dyDescent="0.35">
      <c r="A29" s="8"/>
      <c r="B29" s="9" t="s">
        <v>16</v>
      </c>
      <c r="C29" s="9"/>
      <c r="D29" s="9"/>
      <c r="E29" s="1"/>
      <c r="F29" s="10"/>
    </row>
    <row r="30" spans="1:6" ht="25.5" customHeight="1" x14ac:dyDescent="0.35">
      <c r="A30" s="8"/>
      <c r="B30" s="9" t="s">
        <v>17</v>
      </c>
      <c r="C30" s="9"/>
      <c r="D30" s="9"/>
      <c r="E30" s="1"/>
      <c r="F30" s="10"/>
    </row>
    <row r="31" spans="1:6" x14ac:dyDescent="0.35">
      <c r="A31" s="8"/>
      <c r="B31" s="9"/>
      <c r="C31" s="9"/>
      <c r="D31" s="9"/>
      <c r="E31" s="1"/>
      <c r="F31" s="10"/>
    </row>
    <row r="32" spans="1:6" x14ac:dyDescent="0.35">
      <c r="A32" s="8"/>
      <c r="B32" s="9" t="s">
        <v>18</v>
      </c>
      <c r="C32" s="9"/>
      <c r="D32" s="9"/>
      <c r="E32" s="1"/>
      <c r="F32" s="10"/>
    </row>
    <row r="33" spans="1:6" x14ac:dyDescent="0.35">
      <c r="A33" s="8"/>
      <c r="B33" s="9"/>
      <c r="C33" s="9"/>
      <c r="D33" s="9"/>
      <c r="E33" s="1"/>
      <c r="F33" s="10"/>
    </row>
    <row r="34" spans="1:6" ht="44.25" customHeight="1" x14ac:dyDescent="0.35">
      <c r="A34" s="8"/>
      <c r="B34" s="9" t="s">
        <v>19</v>
      </c>
      <c r="C34" s="9"/>
      <c r="D34" s="9"/>
      <c r="E34" s="1"/>
      <c r="F34" s="10"/>
    </row>
    <row r="35" spans="1:6" x14ac:dyDescent="0.35">
      <c r="A35" s="8"/>
      <c r="B35" s="9" t="s">
        <v>20</v>
      </c>
      <c r="C35" s="9"/>
      <c r="D35" s="9"/>
      <c r="E35" s="1"/>
      <c r="F35" s="10"/>
    </row>
    <row r="36" spans="1:6" ht="62.25" customHeight="1" x14ac:dyDescent="0.35">
      <c r="A36" s="8"/>
      <c r="B36" s="9" t="s">
        <v>21</v>
      </c>
      <c r="C36" s="9"/>
      <c r="D36" s="9"/>
      <c r="E36" s="1"/>
      <c r="F36" s="10"/>
    </row>
    <row r="37" spans="1:6" x14ac:dyDescent="0.35">
      <c r="A37" s="8"/>
      <c r="B37" s="9" t="s">
        <v>20</v>
      </c>
      <c r="C37" s="9"/>
      <c r="D37" s="9"/>
      <c r="E37" s="1"/>
      <c r="F37" s="10"/>
    </row>
    <row r="38" spans="1:6" x14ac:dyDescent="0.35">
      <c r="A38" s="8"/>
      <c r="B38" s="9" t="s">
        <v>22</v>
      </c>
      <c r="C38" s="9"/>
      <c r="D38" s="9"/>
      <c r="E38" s="1"/>
      <c r="F38" s="10"/>
    </row>
    <row r="39" spans="1:6" x14ac:dyDescent="0.35">
      <c r="A39" s="8"/>
      <c r="B39" s="9"/>
      <c r="C39" s="9"/>
      <c r="D39" s="9"/>
      <c r="E39" s="1"/>
      <c r="F39" s="10"/>
    </row>
    <row r="40" spans="1:6" x14ac:dyDescent="0.35">
      <c r="A40" s="8"/>
      <c r="B40" s="9" t="s">
        <v>23</v>
      </c>
      <c r="C40" s="9"/>
      <c r="D40" s="9"/>
      <c r="E40" s="1"/>
      <c r="F40" s="10"/>
    </row>
    <row r="41" spans="1:6" ht="33.75" customHeight="1" x14ac:dyDescent="0.35">
      <c r="A41" s="8"/>
      <c r="B41" s="9" t="s">
        <v>24</v>
      </c>
      <c r="C41" s="9"/>
      <c r="D41" s="9"/>
      <c r="E41" s="1"/>
      <c r="F41" s="10"/>
    </row>
    <row r="42" spans="1:6" ht="29.25" customHeight="1" x14ac:dyDescent="0.35">
      <c r="A42" s="8"/>
      <c r="B42" s="9" t="s">
        <v>25</v>
      </c>
      <c r="C42" s="9"/>
      <c r="D42" s="9"/>
      <c r="E42" s="1"/>
      <c r="F42" s="10"/>
    </row>
    <row r="43" spans="1:6" ht="16.5" customHeight="1" x14ac:dyDescent="0.35">
      <c r="A43" s="8"/>
      <c r="B43" s="9" t="s">
        <v>26</v>
      </c>
      <c r="C43" s="9"/>
      <c r="D43" s="9"/>
      <c r="E43" s="1"/>
      <c r="F43" s="10"/>
    </row>
    <row r="44" spans="1:6" x14ac:dyDescent="0.35">
      <c r="A44" s="8"/>
      <c r="B44" s="9" t="s">
        <v>27</v>
      </c>
      <c r="C44" s="9"/>
      <c r="D44" s="9"/>
      <c r="E44" s="1"/>
      <c r="F44" s="10"/>
    </row>
    <row r="45" spans="1:6" ht="15.65" customHeight="1" x14ac:dyDescent="0.35">
      <c r="A45" s="8"/>
      <c r="B45" s="9" t="s">
        <v>28</v>
      </c>
      <c r="C45" s="9"/>
      <c r="D45" s="9"/>
      <c r="E45" s="1"/>
      <c r="F45" s="10"/>
    </row>
    <row r="46" spans="1:6" ht="51.75" customHeight="1" x14ac:dyDescent="0.35">
      <c r="A46" s="8"/>
      <c r="B46" s="9" t="s">
        <v>29</v>
      </c>
      <c r="C46" s="9"/>
      <c r="D46" s="9"/>
      <c r="E46" s="1"/>
      <c r="F46" s="10"/>
    </row>
    <row r="47" spans="1:6" x14ac:dyDescent="0.35">
      <c r="A47" s="8"/>
      <c r="B47" s="9" t="s">
        <v>30</v>
      </c>
      <c r="C47" s="9"/>
      <c r="D47" s="9"/>
      <c r="E47" s="1"/>
      <c r="F47" s="10"/>
    </row>
    <row r="48" spans="1:6" ht="15.65" customHeight="1" x14ac:dyDescent="0.35">
      <c r="A48" s="8"/>
      <c r="B48" s="9" t="s">
        <v>31</v>
      </c>
      <c r="C48" s="9"/>
      <c r="D48" s="9"/>
      <c r="E48" s="1"/>
      <c r="F48" s="10"/>
    </row>
    <row r="49" spans="1:6" x14ac:dyDescent="0.35">
      <c r="A49" s="8"/>
      <c r="B49" s="9"/>
      <c r="C49" s="9"/>
      <c r="D49" s="9"/>
      <c r="E49" s="1"/>
      <c r="F49" s="10"/>
    </row>
    <row r="50" spans="1:6" x14ac:dyDescent="0.35">
      <c r="A50" s="8"/>
      <c r="B50" s="9" t="s">
        <v>32</v>
      </c>
      <c r="C50" s="9"/>
      <c r="D50" s="9"/>
      <c r="E50" s="1"/>
      <c r="F50" s="10"/>
    </row>
    <row r="51" spans="1:6" x14ac:dyDescent="0.35">
      <c r="A51" s="8"/>
      <c r="B51" s="9"/>
      <c r="C51" s="9"/>
      <c r="D51" s="9"/>
      <c r="E51" s="1"/>
      <c r="F51" s="10"/>
    </row>
    <row r="52" spans="1:6" x14ac:dyDescent="0.35">
      <c r="A52" s="8"/>
      <c r="B52" s="9"/>
      <c r="C52" s="9"/>
      <c r="D52" s="9"/>
      <c r="E52" s="1"/>
      <c r="F52" s="10"/>
    </row>
    <row r="53" spans="1:6" x14ac:dyDescent="0.35">
      <c r="A53" s="8"/>
      <c r="B53" s="9"/>
      <c r="C53" s="9"/>
      <c r="D53" s="9"/>
      <c r="E53" s="1"/>
      <c r="F53" s="10"/>
    </row>
    <row r="54" spans="1:6" x14ac:dyDescent="0.35">
      <c r="A54" s="8"/>
      <c r="B54" s="9"/>
      <c r="C54" s="9"/>
      <c r="D54" s="9"/>
      <c r="E54" s="1"/>
      <c r="F54" s="10"/>
    </row>
    <row r="55" spans="1:6" x14ac:dyDescent="0.35">
      <c r="A55" s="8"/>
      <c r="B55" s="9"/>
      <c r="C55" s="9"/>
      <c r="D55" s="9"/>
      <c r="E55" s="1"/>
      <c r="F55" s="10"/>
    </row>
    <row r="56" spans="1:6" x14ac:dyDescent="0.35">
      <c r="A56" s="8"/>
      <c r="B56" s="9" t="s">
        <v>33</v>
      </c>
      <c r="C56" s="9"/>
      <c r="D56" s="9"/>
      <c r="E56" s="1"/>
      <c r="F56" s="10"/>
    </row>
    <row r="57" spans="1:6" s="14" customFormat="1" x14ac:dyDescent="0.35">
      <c r="A57" s="8"/>
      <c r="B57" s="9" t="s">
        <v>34</v>
      </c>
      <c r="C57" s="9"/>
      <c r="D57" s="9"/>
      <c r="E57" s="1"/>
      <c r="F57" s="10"/>
    </row>
    <row r="58" spans="1:6" x14ac:dyDescent="0.35">
      <c r="A58" s="8"/>
      <c r="B58" s="9" t="s">
        <v>35</v>
      </c>
      <c r="C58" s="9"/>
      <c r="D58" s="9"/>
      <c r="E58" s="1"/>
      <c r="F58" s="10"/>
    </row>
    <row r="59" spans="1:6" x14ac:dyDescent="0.35">
      <c r="A59" s="8"/>
      <c r="B59" s="9"/>
      <c r="C59" s="9"/>
      <c r="D59" s="9"/>
      <c r="E59" s="1"/>
      <c r="F59" s="10"/>
    </row>
    <row r="60" spans="1:6" x14ac:dyDescent="0.35">
      <c r="A60" s="5" t="s">
        <v>36</v>
      </c>
      <c r="B60" s="6" t="s">
        <v>37</v>
      </c>
      <c r="C60" s="6" t="s">
        <v>38</v>
      </c>
      <c r="D60" s="6" t="s">
        <v>39</v>
      </c>
      <c r="E60" s="2" t="s">
        <v>40</v>
      </c>
      <c r="F60" s="7" t="s">
        <v>41</v>
      </c>
    </row>
    <row r="61" spans="1:6" x14ac:dyDescent="0.35">
      <c r="A61" s="8">
        <v>1</v>
      </c>
      <c r="B61" s="6" t="s">
        <v>42</v>
      </c>
      <c r="C61" s="9"/>
      <c r="D61" s="9"/>
      <c r="E61" s="1"/>
      <c r="F61" s="10"/>
    </row>
    <row r="62" spans="1:6" ht="62" x14ac:dyDescent="0.35">
      <c r="A62" s="8">
        <v>1.1000000000000001</v>
      </c>
      <c r="B62" s="9" t="s">
        <v>43</v>
      </c>
      <c r="C62" s="9" t="s">
        <v>44</v>
      </c>
      <c r="D62" s="9">
        <v>1</v>
      </c>
      <c r="E62" s="1"/>
      <c r="F62" s="10">
        <f>D62*E62</f>
        <v>0</v>
      </c>
    </row>
    <row r="63" spans="1:6" ht="46.5" x14ac:dyDescent="0.35">
      <c r="A63" s="8">
        <v>1.2</v>
      </c>
      <c r="B63" s="9" t="s">
        <v>45</v>
      </c>
      <c r="C63" s="9" t="s">
        <v>46</v>
      </c>
      <c r="D63" s="9">
        <f>D145/1000</f>
        <v>19.322813582999999</v>
      </c>
      <c r="E63" s="1"/>
      <c r="F63" s="10">
        <f>D63*E63</f>
        <v>0</v>
      </c>
    </row>
    <row r="64" spans="1:6" x14ac:dyDescent="0.35">
      <c r="A64" s="8"/>
      <c r="B64" s="9"/>
      <c r="C64" s="9"/>
      <c r="D64" s="9"/>
      <c r="E64" s="1"/>
      <c r="F64" s="10"/>
    </row>
    <row r="65" spans="1:6" x14ac:dyDescent="0.35">
      <c r="A65" s="5"/>
      <c r="B65" s="6" t="s">
        <v>47</v>
      </c>
      <c r="C65" s="6"/>
      <c r="D65" s="6"/>
      <c r="E65" s="2"/>
      <c r="F65" s="7">
        <f>SUM(F62:F63)</f>
        <v>0</v>
      </c>
    </row>
    <row r="66" spans="1:6" x14ac:dyDescent="0.35">
      <c r="A66" s="5">
        <v>2</v>
      </c>
      <c r="B66" s="6" t="s">
        <v>3</v>
      </c>
      <c r="C66" s="6"/>
      <c r="D66" s="6"/>
      <c r="E66" s="2"/>
      <c r="F66" s="7"/>
    </row>
    <row r="67" spans="1:6" x14ac:dyDescent="0.35">
      <c r="A67" s="5">
        <v>2.1</v>
      </c>
      <c r="B67" s="6" t="s">
        <v>48</v>
      </c>
      <c r="C67" s="6"/>
      <c r="D67" s="6"/>
      <c r="E67" s="2"/>
      <c r="F67" s="7"/>
    </row>
    <row r="68" spans="1:6" ht="18.5" x14ac:dyDescent="0.35">
      <c r="A68" s="8" t="s">
        <v>49</v>
      </c>
      <c r="B68" s="9" t="s">
        <v>50</v>
      </c>
      <c r="C68" s="9" t="s">
        <v>51</v>
      </c>
      <c r="D68" s="9">
        <v>1200</v>
      </c>
      <c r="E68" s="1"/>
      <c r="F68" s="10">
        <f>D68*E68</f>
        <v>0</v>
      </c>
    </row>
    <row r="69" spans="1:6" ht="18.5" x14ac:dyDescent="0.35">
      <c r="A69" s="8" t="s">
        <v>52</v>
      </c>
      <c r="B69" s="9" t="s">
        <v>53</v>
      </c>
      <c r="C69" s="9" t="s">
        <v>54</v>
      </c>
      <c r="D69" s="9">
        <v>768</v>
      </c>
      <c r="E69" s="1"/>
      <c r="F69" s="10">
        <f t="shared" ref="F69:F82" si="0">D69*E69</f>
        <v>0</v>
      </c>
    </row>
    <row r="70" spans="1:6" ht="18.5" x14ac:dyDescent="0.35">
      <c r="A70" s="8" t="s">
        <v>55</v>
      </c>
      <c r="B70" s="9" t="s">
        <v>56</v>
      </c>
      <c r="C70" s="9" t="s">
        <v>54</v>
      </c>
      <c r="D70" s="9">
        <v>324</v>
      </c>
      <c r="E70" s="1"/>
      <c r="F70" s="10">
        <f t="shared" si="0"/>
        <v>0</v>
      </c>
    </row>
    <row r="71" spans="1:6" ht="18.5" x14ac:dyDescent="0.35">
      <c r="A71" s="8" t="s">
        <v>57</v>
      </c>
      <c r="B71" s="9" t="s">
        <v>58</v>
      </c>
      <c r="C71" s="9" t="s">
        <v>54</v>
      </c>
      <c r="D71" s="9">
        <v>183</v>
      </c>
      <c r="E71" s="1"/>
      <c r="F71" s="10">
        <f t="shared" si="0"/>
        <v>0</v>
      </c>
    </row>
    <row r="72" spans="1:6" s="14" customFormat="1" ht="31" x14ac:dyDescent="0.35">
      <c r="A72" s="8" t="s">
        <v>59</v>
      </c>
      <c r="B72" s="9" t="s">
        <v>60</v>
      </c>
      <c r="C72" s="9" t="s">
        <v>61</v>
      </c>
      <c r="D72" s="9">
        <v>55</v>
      </c>
      <c r="E72" s="1"/>
      <c r="F72" s="10">
        <f t="shared" si="0"/>
        <v>0</v>
      </c>
    </row>
    <row r="73" spans="1:6" ht="18.5" x14ac:dyDescent="0.35">
      <c r="A73" s="8" t="s">
        <v>62</v>
      </c>
      <c r="B73" s="9" t="s">
        <v>63</v>
      </c>
      <c r="C73" s="9" t="s">
        <v>54</v>
      </c>
      <c r="D73" s="9">
        <v>15</v>
      </c>
      <c r="E73" s="1"/>
      <c r="F73" s="10">
        <f t="shared" si="0"/>
        <v>0</v>
      </c>
    </row>
    <row r="74" spans="1:6" ht="18.5" x14ac:dyDescent="0.35">
      <c r="A74" s="8" t="s">
        <v>64</v>
      </c>
      <c r="B74" s="9" t="s">
        <v>65</v>
      </c>
      <c r="C74" s="9" t="s">
        <v>51</v>
      </c>
      <c r="D74" s="9">
        <v>40</v>
      </c>
      <c r="E74" s="1"/>
      <c r="F74" s="10">
        <f t="shared" si="0"/>
        <v>0</v>
      </c>
    </row>
    <row r="75" spans="1:6" ht="18.5" x14ac:dyDescent="0.35">
      <c r="A75" s="8" t="s">
        <v>66</v>
      </c>
      <c r="B75" s="9" t="s">
        <v>67</v>
      </c>
      <c r="C75" s="9" t="s">
        <v>54</v>
      </c>
      <c r="D75" s="9">
        <v>10</v>
      </c>
      <c r="E75" s="1"/>
      <c r="F75" s="10">
        <f t="shared" si="0"/>
        <v>0</v>
      </c>
    </row>
    <row r="76" spans="1:6" ht="18.5" x14ac:dyDescent="0.35">
      <c r="A76" s="8" t="s">
        <v>68</v>
      </c>
      <c r="B76" s="9" t="s">
        <v>69</v>
      </c>
      <c r="C76" s="9" t="s">
        <v>54</v>
      </c>
      <c r="D76" s="9">
        <f>D68*0.15</f>
        <v>180</v>
      </c>
      <c r="E76" s="1"/>
      <c r="F76" s="10">
        <f t="shared" si="0"/>
        <v>0</v>
      </c>
    </row>
    <row r="77" spans="1:6" ht="27" customHeight="1" x14ac:dyDescent="0.35">
      <c r="A77" s="8" t="s">
        <v>70</v>
      </c>
      <c r="B77" s="9" t="s">
        <v>71</v>
      </c>
      <c r="C77" s="9" t="s">
        <v>54</v>
      </c>
      <c r="D77" s="9">
        <f>D68*0.2</f>
        <v>240</v>
      </c>
      <c r="E77" s="1"/>
      <c r="F77" s="10">
        <f t="shared" si="0"/>
        <v>0</v>
      </c>
    </row>
    <row r="78" spans="1:6" s="14" customFormat="1" ht="31" x14ac:dyDescent="0.35">
      <c r="A78" s="8" t="s">
        <v>72</v>
      </c>
      <c r="B78" s="9" t="s">
        <v>73</v>
      </c>
      <c r="C78" s="9" t="s">
        <v>54</v>
      </c>
      <c r="D78" s="9">
        <v>96</v>
      </c>
      <c r="E78" s="1"/>
      <c r="F78" s="10">
        <f t="shared" si="0"/>
        <v>0</v>
      </c>
    </row>
    <row r="79" spans="1:6" ht="31" x14ac:dyDescent="0.35">
      <c r="A79" s="8" t="s">
        <v>74</v>
      </c>
      <c r="B79" s="9" t="s">
        <v>75</v>
      </c>
      <c r="C79" s="9" t="s">
        <v>54</v>
      </c>
      <c r="D79" s="9">
        <v>18</v>
      </c>
      <c r="E79" s="1"/>
      <c r="F79" s="10">
        <f t="shared" si="0"/>
        <v>0</v>
      </c>
    </row>
    <row r="80" spans="1:6" s="14" customFormat="1" x14ac:dyDescent="0.35">
      <c r="A80" s="8" t="s">
        <v>76</v>
      </c>
      <c r="B80" s="9" t="s">
        <v>77</v>
      </c>
      <c r="C80" s="9" t="s">
        <v>61</v>
      </c>
      <c r="D80" s="9">
        <v>200</v>
      </c>
      <c r="E80" s="1"/>
      <c r="F80" s="10">
        <f t="shared" si="0"/>
        <v>0</v>
      </c>
    </row>
    <row r="81" spans="1:6" ht="18.5" x14ac:dyDescent="0.35">
      <c r="A81" s="8" t="s">
        <v>78</v>
      </c>
      <c r="B81" s="9" t="s">
        <v>79</v>
      </c>
      <c r="C81" s="9" t="s">
        <v>51</v>
      </c>
      <c r="D81" s="9">
        <v>1200</v>
      </c>
      <c r="E81" s="1"/>
      <c r="F81" s="10">
        <f t="shared" si="0"/>
        <v>0</v>
      </c>
    </row>
    <row r="82" spans="1:6" x14ac:dyDescent="0.35">
      <c r="A82" s="8" t="s">
        <v>80</v>
      </c>
      <c r="B82" s="9" t="s">
        <v>14</v>
      </c>
      <c r="C82" s="9" t="s">
        <v>81</v>
      </c>
      <c r="D82" s="9">
        <v>1</v>
      </c>
      <c r="E82" s="1"/>
      <c r="F82" s="10">
        <f t="shared" si="0"/>
        <v>0</v>
      </c>
    </row>
    <row r="83" spans="1:6" x14ac:dyDescent="0.35">
      <c r="A83" s="5"/>
      <c r="B83" s="6" t="s">
        <v>82</v>
      </c>
      <c r="C83" s="6"/>
      <c r="D83" s="6"/>
      <c r="E83" s="2"/>
      <c r="F83" s="7">
        <f>SUM(F68:F82)</f>
        <v>0</v>
      </c>
    </row>
    <row r="84" spans="1:6" x14ac:dyDescent="0.35">
      <c r="A84" s="5"/>
      <c r="B84" s="6"/>
      <c r="C84" s="6"/>
      <c r="D84" s="6"/>
      <c r="E84" s="2"/>
      <c r="F84" s="7"/>
    </row>
    <row r="85" spans="1:6" x14ac:dyDescent="0.35">
      <c r="A85" s="5">
        <v>2.2000000000000002</v>
      </c>
      <c r="B85" s="6" t="s">
        <v>83</v>
      </c>
      <c r="C85" s="6"/>
      <c r="D85" s="6"/>
      <c r="E85" s="2"/>
      <c r="F85" s="7"/>
    </row>
    <row r="86" spans="1:6" ht="18.5" x14ac:dyDescent="0.35">
      <c r="A86" s="8" t="s">
        <v>84</v>
      </c>
      <c r="B86" s="9" t="s">
        <v>50</v>
      </c>
      <c r="C86" s="9" t="s">
        <v>51</v>
      </c>
      <c r="D86" s="9">
        <v>1700</v>
      </c>
      <c r="E86" s="1"/>
      <c r="F86" s="10">
        <f>D86*E86</f>
        <v>0</v>
      </c>
    </row>
    <row r="87" spans="1:6" ht="18.5" x14ac:dyDescent="0.35">
      <c r="A87" s="8" t="s">
        <v>85</v>
      </c>
      <c r="B87" s="9" t="s">
        <v>53</v>
      </c>
      <c r="C87" s="9" t="s">
        <v>54</v>
      </c>
      <c r="D87" s="9">
        <v>768</v>
      </c>
      <c r="E87" s="1"/>
      <c r="F87" s="10">
        <f t="shared" ref="F87:F99" si="1">D87*E87</f>
        <v>0</v>
      </c>
    </row>
    <row r="88" spans="1:6" ht="18.5" x14ac:dyDescent="0.35">
      <c r="A88" s="8" t="s">
        <v>86</v>
      </c>
      <c r="B88" s="9" t="s">
        <v>56</v>
      </c>
      <c r="C88" s="9" t="s">
        <v>54</v>
      </c>
      <c r="D88" s="9">
        <v>324</v>
      </c>
      <c r="E88" s="1"/>
      <c r="F88" s="10">
        <f t="shared" si="1"/>
        <v>0</v>
      </c>
    </row>
    <row r="89" spans="1:6" ht="18.5" x14ac:dyDescent="0.35">
      <c r="A89" s="8" t="s">
        <v>87</v>
      </c>
      <c r="B89" s="9" t="s">
        <v>58</v>
      </c>
      <c r="C89" s="9" t="s">
        <v>54</v>
      </c>
      <c r="D89" s="9">
        <v>183</v>
      </c>
      <c r="E89" s="1"/>
      <c r="F89" s="10">
        <f t="shared" si="1"/>
        <v>0</v>
      </c>
    </row>
    <row r="90" spans="1:6" s="14" customFormat="1" ht="31" x14ac:dyDescent="0.35">
      <c r="A90" s="8" t="s">
        <v>88</v>
      </c>
      <c r="B90" s="9" t="s">
        <v>60</v>
      </c>
      <c r="C90" s="9" t="s">
        <v>61</v>
      </c>
      <c r="D90" s="9">
        <v>20</v>
      </c>
      <c r="E90" s="1"/>
      <c r="F90" s="10">
        <f t="shared" si="1"/>
        <v>0</v>
      </c>
    </row>
    <row r="91" spans="1:6" ht="18.5" x14ac:dyDescent="0.35">
      <c r="A91" s="8" t="s">
        <v>89</v>
      </c>
      <c r="B91" s="9" t="s">
        <v>63</v>
      </c>
      <c r="C91" s="9" t="s">
        <v>54</v>
      </c>
      <c r="D91" s="9">
        <v>15</v>
      </c>
      <c r="E91" s="1"/>
      <c r="F91" s="10">
        <f t="shared" si="1"/>
        <v>0</v>
      </c>
    </row>
    <row r="92" spans="1:6" ht="18.5" x14ac:dyDescent="0.35">
      <c r="A92" s="8" t="s">
        <v>90</v>
      </c>
      <c r="B92" s="9" t="s">
        <v>65</v>
      </c>
      <c r="C92" s="9" t="s">
        <v>51</v>
      </c>
      <c r="D92" s="9">
        <v>40</v>
      </c>
      <c r="E92" s="1"/>
      <c r="F92" s="10">
        <f t="shared" si="1"/>
        <v>0</v>
      </c>
    </row>
    <row r="93" spans="1:6" ht="18.5" x14ac:dyDescent="0.35">
      <c r="A93" s="8" t="s">
        <v>91</v>
      </c>
      <c r="B93" s="9" t="s">
        <v>67</v>
      </c>
      <c r="C93" s="9" t="s">
        <v>54</v>
      </c>
      <c r="D93" s="9">
        <v>10</v>
      </c>
      <c r="E93" s="1"/>
      <c r="F93" s="10">
        <f t="shared" si="1"/>
        <v>0</v>
      </c>
    </row>
    <row r="94" spans="1:6" ht="18.5" x14ac:dyDescent="0.35">
      <c r="A94" s="8" t="s">
        <v>92</v>
      </c>
      <c r="B94" s="9" t="s">
        <v>69</v>
      </c>
      <c r="C94" s="9" t="s">
        <v>54</v>
      </c>
      <c r="D94" s="9">
        <f>D86*0.15</f>
        <v>255</v>
      </c>
      <c r="E94" s="1"/>
      <c r="F94" s="10">
        <f t="shared" si="1"/>
        <v>0</v>
      </c>
    </row>
    <row r="95" spans="1:6" ht="31.5" customHeight="1" x14ac:dyDescent="0.35">
      <c r="A95" s="8" t="s">
        <v>93</v>
      </c>
      <c r="B95" s="9" t="s">
        <v>71</v>
      </c>
      <c r="C95" s="9" t="s">
        <v>54</v>
      </c>
      <c r="D95" s="9">
        <f>D86*0.2</f>
        <v>340</v>
      </c>
      <c r="E95" s="1"/>
      <c r="F95" s="10">
        <f t="shared" si="1"/>
        <v>0</v>
      </c>
    </row>
    <row r="96" spans="1:6" ht="31" x14ac:dyDescent="0.35">
      <c r="A96" s="8" t="s">
        <v>94</v>
      </c>
      <c r="B96" s="9" t="s">
        <v>73</v>
      </c>
      <c r="C96" s="9" t="s">
        <v>54</v>
      </c>
      <c r="D96" s="9">
        <v>48</v>
      </c>
      <c r="E96" s="1"/>
      <c r="F96" s="10">
        <f t="shared" si="1"/>
        <v>0</v>
      </c>
    </row>
    <row r="97" spans="1:6" x14ac:dyDescent="0.35">
      <c r="A97" s="8" t="s">
        <v>95</v>
      </c>
      <c r="B97" s="9" t="s">
        <v>77</v>
      </c>
      <c r="C97" s="9" t="s">
        <v>61</v>
      </c>
      <c r="D97" s="9">
        <v>150</v>
      </c>
      <c r="E97" s="1"/>
      <c r="F97" s="10">
        <f t="shared" si="1"/>
        <v>0</v>
      </c>
    </row>
    <row r="98" spans="1:6" ht="18.5" x14ac:dyDescent="0.35">
      <c r="A98" s="8" t="s">
        <v>96</v>
      </c>
      <c r="B98" s="9" t="s">
        <v>79</v>
      </c>
      <c r="C98" s="9" t="s">
        <v>51</v>
      </c>
      <c r="D98" s="9">
        <v>1700</v>
      </c>
      <c r="E98" s="1"/>
      <c r="F98" s="10">
        <f t="shared" si="1"/>
        <v>0</v>
      </c>
    </row>
    <row r="99" spans="1:6" x14ac:dyDescent="0.35">
      <c r="A99" s="8" t="s">
        <v>97</v>
      </c>
      <c r="B99" s="9" t="s">
        <v>14</v>
      </c>
      <c r="C99" s="9" t="s">
        <v>81</v>
      </c>
      <c r="D99" s="9">
        <v>1</v>
      </c>
      <c r="E99" s="1"/>
      <c r="F99" s="10">
        <f t="shared" si="1"/>
        <v>0</v>
      </c>
    </row>
    <row r="100" spans="1:6" x14ac:dyDescent="0.35">
      <c r="A100" s="5"/>
      <c r="B100" s="6" t="s">
        <v>98</v>
      </c>
      <c r="C100" s="6"/>
      <c r="D100" s="6"/>
      <c r="E100" s="2"/>
      <c r="F100" s="7">
        <f>SUM(F86:F99)</f>
        <v>0</v>
      </c>
    </row>
    <row r="101" spans="1:6" x14ac:dyDescent="0.35">
      <c r="A101" s="5"/>
      <c r="B101" s="6"/>
      <c r="C101" s="6"/>
      <c r="D101" s="6"/>
      <c r="E101" s="2"/>
      <c r="F101" s="7"/>
    </row>
    <row r="102" spans="1:6" x14ac:dyDescent="0.35">
      <c r="A102" s="5">
        <v>2.2999999999999998</v>
      </c>
      <c r="B102" s="6" t="s">
        <v>99</v>
      </c>
      <c r="C102" s="6"/>
      <c r="D102" s="6"/>
      <c r="E102" s="2"/>
      <c r="F102" s="7"/>
    </row>
    <row r="103" spans="1:6" ht="18.5" x14ac:dyDescent="0.35">
      <c r="A103" s="8" t="s">
        <v>100</v>
      </c>
      <c r="B103" s="9" t="s">
        <v>50</v>
      </c>
      <c r="C103" s="9" t="s">
        <v>51</v>
      </c>
      <c r="D103" s="9">
        <v>1200</v>
      </c>
      <c r="E103" s="1"/>
      <c r="F103" s="10">
        <f>D103*E103</f>
        <v>0</v>
      </c>
    </row>
    <row r="104" spans="1:6" ht="18.5" x14ac:dyDescent="0.35">
      <c r="A104" s="8" t="s">
        <v>101</v>
      </c>
      <c r="B104" s="9" t="s">
        <v>53</v>
      </c>
      <c r="C104" s="9" t="s">
        <v>54</v>
      </c>
      <c r="D104" s="9">
        <v>768</v>
      </c>
      <c r="E104" s="1"/>
      <c r="F104" s="10">
        <f t="shared" ref="F104:F117" si="2">D104*E104</f>
        <v>0</v>
      </c>
    </row>
    <row r="105" spans="1:6" ht="18.5" x14ac:dyDescent="0.35">
      <c r="A105" s="8" t="s">
        <v>102</v>
      </c>
      <c r="B105" s="9" t="s">
        <v>56</v>
      </c>
      <c r="C105" s="9" t="s">
        <v>54</v>
      </c>
      <c r="D105" s="9">
        <v>324</v>
      </c>
      <c r="E105" s="1"/>
      <c r="F105" s="10">
        <f t="shared" si="2"/>
        <v>0</v>
      </c>
    </row>
    <row r="106" spans="1:6" ht="18.5" x14ac:dyDescent="0.35">
      <c r="A106" s="8" t="s">
        <v>103</v>
      </c>
      <c r="B106" s="9" t="s">
        <v>58</v>
      </c>
      <c r="C106" s="9" t="s">
        <v>54</v>
      </c>
      <c r="D106" s="9">
        <v>183</v>
      </c>
      <c r="E106" s="1"/>
      <c r="F106" s="10">
        <f t="shared" si="2"/>
        <v>0</v>
      </c>
    </row>
    <row r="107" spans="1:6" s="14" customFormat="1" ht="31" x14ac:dyDescent="0.35">
      <c r="A107" s="8" t="s">
        <v>104</v>
      </c>
      <c r="B107" s="9" t="s">
        <v>60</v>
      </c>
      <c r="C107" s="9" t="s">
        <v>61</v>
      </c>
      <c r="D107" s="9">
        <v>35</v>
      </c>
      <c r="E107" s="1"/>
      <c r="F107" s="10">
        <f t="shared" si="2"/>
        <v>0</v>
      </c>
    </row>
    <row r="108" spans="1:6" ht="18.5" x14ac:dyDescent="0.35">
      <c r="A108" s="8" t="s">
        <v>105</v>
      </c>
      <c r="B108" s="9" t="s">
        <v>63</v>
      </c>
      <c r="C108" s="9" t="s">
        <v>54</v>
      </c>
      <c r="D108" s="9">
        <v>15</v>
      </c>
      <c r="E108" s="1"/>
      <c r="F108" s="10">
        <f t="shared" si="2"/>
        <v>0</v>
      </c>
    </row>
    <row r="109" spans="1:6" ht="18.5" x14ac:dyDescent="0.35">
      <c r="A109" s="8" t="s">
        <v>106</v>
      </c>
      <c r="B109" s="9" t="s">
        <v>65</v>
      </c>
      <c r="C109" s="9" t="s">
        <v>51</v>
      </c>
      <c r="D109" s="9">
        <v>40</v>
      </c>
      <c r="E109" s="1"/>
      <c r="F109" s="10">
        <f t="shared" si="2"/>
        <v>0</v>
      </c>
    </row>
    <row r="110" spans="1:6" ht="18.5" x14ac:dyDescent="0.35">
      <c r="A110" s="8" t="s">
        <v>107</v>
      </c>
      <c r="B110" s="9" t="s">
        <v>67</v>
      </c>
      <c r="C110" s="9" t="s">
        <v>54</v>
      </c>
      <c r="D110" s="9">
        <v>10</v>
      </c>
      <c r="E110" s="1"/>
      <c r="F110" s="10">
        <f t="shared" si="2"/>
        <v>0</v>
      </c>
    </row>
    <row r="111" spans="1:6" ht="18.5" x14ac:dyDescent="0.35">
      <c r="A111" s="8" t="s">
        <v>108</v>
      </c>
      <c r="B111" s="9" t="s">
        <v>69</v>
      </c>
      <c r="C111" s="9" t="s">
        <v>54</v>
      </c>
      <c r="D111" s="9">
        <f>D103*0.15</f>
        <v>180</v>
      </c>
      <c r="E111" s="1"/>
      <c r="F111" s="10">
        <f t="shared" si="2"/>
        <v>0</v>
      </c>
    </row>
    <row r="112" spans="1:6" ht="30.75" customHeight="1" x14ac:dyDescent="0.35">
      <c r="A112" s="8" t="s">
        <v>109</v>
      </c>
      <c r="B112" s="9" t="s">
        <v>71</v>
      </c>
      <c r="C112" s="9" t="s">
        <v>54</v>
      </c>
      <c r="D112" s="9">
        <f>D103*0.2</f>
        <v>240</v>
      </c>
      <c r="E112" s="1"/>
      <c r="F112" s="10">
        <f t="shared" si="2"/>
        <v>0</v>
      </c>
    </row>
    <row r="113" spans="1:6" s="14" customFormat="1" ht="31" x14ac:dyDescent="0.35">
      <c r="A113" s="8" t="s">
        <v>110</v>
      </c>
      <c r="B113" s="9" t="s">
        <v>73</v>
      </c>
      <c r="C113" s="9" t="s">
        <v>54</v>
      </c>
      <c r="D113" s="9">
        <v>96</v>
      </c>
      <c r="E113" s="1"/>
      <c r="F113" s="10">
        <f t="shared" si="2"/>
        <v>0</v>
      </c>
    </row>
    <row r="114" spans="1:6" s="14" customFormat="1" ht="31" x14ac:dyDescent="0.35">
      <c r="A114" s="8" t="s">
        <v>111</v>
      </c>
      <c r="B114" s="9" t="s">
        <v>112</v>
      </c>
      <c r="C114" s="9" t="s">
        <v>54</v>
      </c>
      <c r="D114" s="9">
        <v>24</v>
      </c>
      <c r="E114" s="1"/>
      <c r="F114" s="10">
        <f t="shared" si="2"/>
        <v>0</v>
      </c>
    </row>
    <row r="115" spans="1:6" s="14" customFormat="1" x14ac:dyDescent="0.35">
      <c r="A115" s="8" t="s">
        <v>113</v>
      </c>
      <c r="B115" s="9" t="s">
        <v>77</v>
      </c>
      <c r="C115" s="9" t="s">
        <v>61</v>
      </c>
      <c r="D115" s="9">
        <v>300</v>
      </c>
      <c r="E115" s="1"/>
      <c r="F115" s="10">
        <f t="shared" si="2"/>
        <v>0</v>
      </c>
    </row>
    <row r="116" spans="1:6" ht="18.5" x14ac:dyDescent="0.35">
      <c r="A116" s="8" t="s">
        <v>114</v>
      </c>
      <c r="B116" s="9" t="s">
        <v>79</v>
      </c>
      <c r="C116" s="9" t="s">
        <v>51</v>
      </c>
      <c r="D116" s="9">
        <v>1200</v>
      </c>
      <c r="E116" s="1"/>
      <c r="F116" s="10">
        <f t="shared" si="2"/>
        <v>0</v>
      </c>
    </row>
    <row r="117" spans="1:6" x14ac:dyDescent="0.35">
      <c r="A117" s="8" t="s">
        <v>115</v>
      </c>
      <c r="B117" s="9" t="s">
        <v>14</v>
      </c>
      <c r="C117" s="9" t="s">
        <v>81</v>
      </c>
      <c r="D117" s="9">
        <v>1</v>
      </c>
      <c r="E117" s="1"/>
      <c r="F117" s="10">
        <f t="shared" si="2"/>
        <v>0</v>
      </c>
    </row>
    <row r="118" spans="1:6" x14ac:dyDescent="0.35">
      <c r="A118" s="5"/>
      <c r="B118" s="6" t="s">
        <v>116</v>
      </c>
      <c r="C118" s="6"/>
      <c r="D118" s="6"/>
      <c r="E118" s="2"/>
      <c r="F118" s="7">
        <f>SUM(F103:F117)</f>
        <v>0</v>
      </c>
    </row>
    <row r="119" spans="1:6" x14ac:dyDescent="0.35">
      <c r="A119" s="5"/>
      <c r="B119" s="6" t="s">
        <v>117</v>
      </c>
      <c r="C119" s="6"/>
      <c r="D119" s="6"/>
      <c r="E119" s="2"/>
      <c r="F119" s="7">
        <f>F83+F100+F118</f>
        <v>0</v>
      </c>
    </row>
    <row r="120" spans="1:6" x14ac:dyDescent="0.35">
      <c r="A120" s="5"/>
      <c r="B120" s="6"/>
      <c r="C120" s="6"/>
      <c r="D120" s="6"/>
      <c r="E120" s="2"/>
      <c r="F120" s="7"/>
    </row>
    <row r="121" spans="1:6" x14ac:dyDescent="0.35">
      <c r="A121" s="5">
        <v>3</v>
      </c>
      <c r="B121" s="6" t="s">
        <v>4</v>
      </c>
      <c r="C121" s="6"/>
      <c r="D121" s="6"/>
      <c r="E121" s="2"/>
      <c r="F121" s="7"/>
    </row>
    <row r="122" spans="1:6" x14ac:dyDescent="0.35">
      <c r="A122" s="8"/>
      <c r="B122" s="9" t="s">
        <v>118</v>
      </c>
      <c r="C122" s="9"/>
      <c r="D122" s="9"/>
      <c r="E122" s="1"/>
      <c r="F122" s="10"/>
    </row>
    <row r="123" spans="1:6" ht="31" x14ac:dyDescent="0.35">
      <c r="A123" s="8">
        <v>3.1</v>
      </c>
      <c r="B123" s="9" t="s">
        <v>119</v>
      </c>
      <c r="C123" s="9"/>
      <c r="D123" s="9"/>
      <c r="E123" s="1"/>
      <c r="F123" s="10"/>
    </row>
    <row r="124" spans="1:6" x14ac:dyDescent="0.35">
      <c r="A124" s="8">
        <v>3.2</v>
      </c>
      <c r="B124" s="9" t="s">
        <v>120</v>
      </c>
      <c r="C124" s="9"/>
      <c r="D124" s="9"/>
      <c r="E124" s="1"/>
      <c r="F124" s="10"/>
    </row>
    <row r="125" spans="1:6" x14ac:dyDescent="0.35">
      <c r="A125" s="8">
        <v>3.1</v>
      </c>
      <c r="B125" s="9" t="s">
        <v>121</v>
      </c>
      <c r="C125" s="9"/>
      <c r="D125" s="9"/>
      <c r="E125" s="1"/>
      <c r="F125" s="10"/>
    </row>
    <row r="126" spans="1:6" ht="18" x14ac:dyDescent="0.35">
      <c r="A126" s="8" t="s">
        <v>122</v>
      </c>
      <c r="B126" s="9" t="s">
        <v>123</v>
      </c>
      <c r="C126" s="9" t="s">
        <v>124</v>
      </c>
      <c r="D126" s="9">
        <f>(D145-1258)*0.4*0.8</f>
        <v>5780.74034656</v>
      </c>
      <c r="E126" s="1"/>
      <c r="F126" s="10">
        <f>E126*D126</f>
        <v>0</v>
      </c>
    </row>
    <row r="127" spans="1:6" ht="18" x14ac:dyDescent="0.35">
      <c r="A127" s="8"/>
      <c r="B127" s="9" t="s">
        <v>123</v>
      </c>
      <c r="C127" s="9" t="s">
        <v>125</v>
      </c>
      <c r="D127" s="9">
        <f>1258*0.4*0.8</f>
        <v>402.56000000000006</v>
      </c>
      <c r="E127" s="1"/>
      <c r="F127" s="10">
        <f>E127*D127</f>
        <v>0</v>
      </c>
    </row>
    <row r="128" spans="1:6" s="14" customFormat="1" ht="31" x14ac:dyDescent="0.35">
      <c r="A128" s="8" t="s">
        <v>126</v>
      </c>
      <c r="B128" s="9" t="s">
        <v>127</v>
      </c>
      <c r="C128" s="9" t="s">
        <v>128</v>
      </c>
      <c r="D128" s="9">
        <f>D145/100</f>
        <v>193.22813582999999</v>
      </c>
      <c r="E128" s="1"/>
      <c r="F128" s="10">
        <f>E128*D128</f>
        <v>0</v>
      </c>
    </row>
    <row r="129" spans="1:446" s="15" customFormat="1" ht="15" x14ac:dyDescent="0.3">
      <c r="A129" s="5"/>
      <c r="B129" s="6" t="s">
        <v>129</v>
      </c>
      <c r="C129" s="6"/>
      <c r="D129" s="6"/>
      <c r="E129" s="2"/>
      <c r="F129" s="7">
        <f>SUM(F126:F128)</f>
        <v>0</v>
      </c>
    </row>
    <row r="130" spans="1:446" s="15" customFormat="1" ht="15" x14ac:dyDescent="0.3">
      <c r="A130" s="5">
        <v>3.2</v>
      </c>
      <c r="B130" s="6" t="s">
        <v>130</v>
      </c>
      <c r="C130" s="6"/>
      <c r="D130" s="6"/>
      <c r="E130" s="2"/>
      <c r="F130" s="7"/>
    </row>
    <row r="131" spans="1:446" s="14" customFormat="1" x14ac:dyDescent="0.35">
      <c r="A131" s="8" t="s">
        <v>131</v>
      </c>
      <c r="B131" s="9" t="s">
        <v>132</v>
      </c>
      <c r="C131" s="9" t="s">
        <v>61</v>
      </c>
      <c r="D131" s="9">
        <v>451.03528399999999</v>
      </c>
      <c r="E131" s="1"/>
      <c r="F131" s="10">
        <f>D131*E131</f>
        <v>0</v>
      </c>
    </row>
    <row r="132" spans="1:446" s="14" customFormat="1" x14ac:dyDescent="0.35">
      <c r="A132" s="8" t="s">
        <v>133</v>
      </c>
      <c r="B132" s="9" t="s">
        <v>134</v>
      </c>
      <c r="C132" s="9" t="s">
        <v>61</v>
      </c>
      <c r="D132" s="9">
        <v>1547.791723</v>
      </c>
      <c r="E132" s="1"/>
      <c r="F132" s="10">
        <f t="shared" ref="F132:F146" si="3">D132*E132</f>
        <v>0</v>
      </c>
    </row>
    <row r="133" spans="1:446" s="16" customFormat="1" x14ac:dyDescent="0.35">
      <c r="A133" s="8" t="s">
        <v>135</v>
      </c>
      <c r="B133" s="9" t="s">
        <v>136</v>
      </c>
      <c r="C133" s="9" t="s">
        <v>61</v>
      </c>
      <c r="D133" s="9">
        <v>1502.6495829999999</v>
      </c>
      <c r="E133" s="1"/>
      <c r="F133" s="10">
        <f t="shared" si="3"/>
        <v>0</v>
      </c>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4"/>
      <c r="BK133" s="14"/>
      <c r="BL133" s="14"/>
      <c r="BM133" s="14"/>
      <c r="BN133" s="14"/>
      <c r="BO133" s="14"/>
      <c r="BP133" s="14"/>
      <c r="BQ133" s="14"/>
      <c r="BR133" s="14"/>
      <c r="BS133" s="14"/>
      <c r="BT133" s="14"/>
      <c r="BU133" s="14"/>
      <c r="BV133" s="14"/>
      <c r="BW133" s="14"/>
      <c r="BX133" s="14"/>
      <c r="BY133" s="14"/>
      <c r="BZ133" s="14"/>
      <c r="CA133" s="14"/>
      <c r="CB133" s="14"/>
      <c r="CC133" s="14"/>
      <c r="CD133" s="14"/>
      <c r="CE133" s="14"/>
      <c r="CF133" s="14"/>
      <c r="CG133" s="14"/>
      <c r="CH133" s="14"/>
      <c r="CI133" s="14"/>
      <c r="CJ133" s="14"/>
      <c r="CK133" s="14"/>
      <c r="CL133" s="14"/>
      <c r="CM133" s="14"/>
      <c r="CN133" s="14"/>
      <c r="CO133" s="14"/>
      <c r="CP133" s="14"/>
      <c r="CQ133" s="14"/>
      <c r="CR133" s="14"/>
      <c r="CS133" s="14"/>
      <c r="CT133" s="14"/>
      <c r="CU133" s="14"/>
      <c r="CV133" s="14"/>
      <c r="CW133" s="14"/>
      <c r="CX133" s="14"/>
      <c r="CY133" s="14"/>
      <c r="CZ133" s="14"/>
      <c r="DA133" s="14"/>
      <c r="DB133" s="14"/>
      <c r="DC133" s="14"/>
      <c r="DD133" s="14"/>
      <c r="DE133" s="14"/>
      <c r="DF133" s="14"/>
      <c r="DG133" s="14"/>
      <c r="DH133" s="14"/>
      <c r="DI133" s="14"/>
      <c r="DJ133" s="14"/>
      <c r="DK133" s="14"/>
      <c r="DL133" s="14"/>
      <c r="DM133" s="14"/>
      <c r="DN133" s="14"/>
      <c r="DO133" s="14"/>
      <c r="DP133" s="14"/>
      <c r="DQ133" s="14"/>
      <c r="DR133" s="14"/>
      <c r="DS133" s="14"/>
      <c r="DT133" s="14"/>
      <c r="DU133" s="14"/>
      <c r="DV133" s="14"/>
      <c r="DW133" s="14"/>
      <c r="DX133" s="14"/>
      <c r="DY133" s="14"/>
      <c r="DZ133" s="14"/>
      <c r="EA133" s="14"/>
      <c r="EB133" s="14"/>
      <c r="EC133" s="14"/>
      <c r="ED133" s="14"/>
      <c r="EE133" s="14"/>
      <c r="EF133" s="14"/>
      <c r="EG133" s="14"/>
      <c r="EH133" s="14"/>
      <c r="EI133" s="14"/>
      <c r="EJ133" s="14"/>
      <c r="EK133" s="14"/>
      <c r="EL133" s="14"/>
      <c r="EM133" s="14"/>
      <c r="EN133" s="14"/>
      <c r="EO133" s="14"/>
      <c r="EP133" s="14"/>
      <c r="EQ133" s="14"/>
      <c r="ER133" s="14"/>
      <c r="ES133" s="14"/>
      <c r="ET133" s="14"/>
      <c r="EU133" s="14"/>
      <c r="EV133" s="14"/>
      <c r="EW133" s="14"/>
      <c r="EX133" s="14"/>
      <c r="EY133" s="14"/>
      <c r="EZ133" s="14"/>
      <c r="FA133" s="14"/>
      <c r="FB133" s="14"/>
      <c r="FC133" s="14"/>
      <c r="FD133" s="14"/>
      <c r="FE133" s="14"/>
      <c r="FF133" s="14"/>
      <c r="FG133" s="14"/>
      <c r="FH133" s="14"/>
      <c r="FI133" s="14"/>
      <c r="FJ133" s="14"/>
      <c r="FK133" s="14"/>
      <c r="FL133" s="14"/>
      <c r="FM133" s="14"/>
      <c r="FN133" s="14"/>
      <c r="FO133" s="14"/>
      <c r="FP133" s="14"/>
      <c r="FQ133" s="14"/>
      <c r="FR133" s="14"/>
      <c r="FS133" s="14"/>
      <c r="FT133" s="14"/>
      <c r="FU133" s="14"/>
      <c r="FV133" s="14"/>
      <c r="FW133" s="14"/>
      <c r="FX133" s="14"/>
      <c r="FY133" s="14"/>
      <c r="FZ133" s="14"/>
      <c r="GA133" s="14"/>
      <c r="GB133" s="14"/>
      <c r="GC133" s="14"/>
      <c r="GD133" s="14"/>
      <c r="GE133" s="14"/>
      <c r="GF133" s="14"/>
      <c r="GG133" s="14"/>
      <c r="GH133" s="14"/>
      <c r="GI133" s="14"/>
      <c r="GJ133" s="14"/>
      <c r="GK133" s="14"/>
      <c r="GL133" s="14"/>
      <c r="GM133" s="14"/>
      <c r="GN133" s="14"/>
      <c r="GO133" s="14"/>
      <c r="GP133" s="14"/>
      <c r="GQ133" s="14"/>
      <c r="GR133" s="14"/>
      <c r="GS133" s="14"/>
      <c r="GT133" s="14"/>
      <c r="GU133" s="14"/>
      <c r="GV133" s="14"/>
      <c r="GW133" s="14"/>
      <c r="GX133" s="14"/>
      <c r="GY133" s="14"/>
      <c r="GZ133" s="14"/>
      <c r="HA133" s="14"/>
      <c r="HB133" s="14"/>
      <c r="HC133" s="14"/>
      <c r="HD133" s="14"/>
      <c r="HE133" s="14"/>
      <c r="HF133" s="14"/>
      <c r="HG133" s="14"/>
      <c r="HH133" s="14"/>
      <c r="HI133" s="14"/>
      <c r="HJ133" s="14"/>
      <c r="HK133" s="14"/>
      <c r="HL133" s="14"/>
      <c r="HM133" s="14"/>
      <c r="HN133" s="14"/>
      <c r="HO133" s="14"/>
      <c r="HP133" s="14"/>
      <c r="HQ133" s="14"/>
      <c r="HR133" s="14"/>
      <c r="HS133" s="14"/>
      <c r="HT133" s="14"/>
      <c r="HU133" s="14"/>
      <c r="HV133" s="14"/>
      <c r="HW133" s="14"/>
      <c r="HX133" s="14"/>
      <c r="HY133" s="14"/>
      <c r="HZ133" s="14"/>
      <c r="IA133" s="14"/>
      <c r="IB133" s="14"/>
      <c r="IC133" s="14"/>
      <c r="ID133" s="14"/>
      <c r="IE133" s="14"/>
      <c r="IF133" s="14"/>
      <c r="IG133" s="14"/>
      <c r="IH133" s="14"/>
      <c r="II133" s="14"/>
      <c r="IJ133" s="14"/>
      <c r="IK133" s="14"/>
      <c r="IL133" s="14"/>
      <c r="IM133" s="14"/>
      <c r="IN133" s="14"/>
      <c r="IO133" s="14"/>
      <c r="IP133" s="14"/>
      <c r="IQ133" s="14"/>
      <c r="IR133" s="14"/>
      <c r="IS133" s="14"/>
      <c r="IT133" s="14"/>
      <c r="IU133" s="14"/>
      <c r="IV133" s="14"/>
      <c r="IW133" s="14"/>
      <c r="IX133" s="14"/>
      <c r="IY133" s="14"/>
      <c r="IZ133" s="14"/>
      <c r="JA133" s="14"/>
      <c r="JB133" s="14"/>
      <c r="JC133" s="14"/>
      <c r="JD133" s="14"/>
      <c r="JE133" s="14"/>
      <c r="JF133" s="14"/>
      <c r="JG133" s="14"/>
      <c r="JH133" s="14"/>
      <c r="JI133" s="14"/>
      <c r="JJ133" s="14"/>
      <c r="JK133" s="14"/>
      <c r="JL133" s="14"/>
      <c r="JM133" s="14"/>
      <c r="JN133" s="14"/>
      <c r="JO133" s="14"/>
      <c r="JP133" s="14"/>
      <c r="JQ133" s="14"/>
      <c r="JR133" s="14"/>
      <c r="JS133" s="14"/>
      <c r="JT133" s="14"/>
      <c r="JU133" s="14"/>
      <c r="JV133" s="14"/>
      <c r="JW133" s="14"/>
      <c r="JX133" s="14"/>
      <c r="JY133" s="14"/>
      <c r="JZ133" s="14"/>
      <c r="KA133" s="14"/>
      <c r="KB133" s="14"/>
      <c r="KC133" s="14"/>
      <c r="KD133" s="14"/>
      <c r="KE133" s="14"/>
      <c r="KF133" s="14"/>
      <c r="KG133" s="14"/>
      <c r="KH133" s="14"/>
      <c r="KI133" s="14"/>
      <c r="KJ133" s="14"/>
      <c r="KK133" s="14"/>
      <c r="KL133" s="14"/>
      <c r="KM133" s="14"/>
      <c r="KN133" s="14"/>
      <c r="KO133" s="14"/>
      <c r="KP133" s="14"/>
      <c r="KQ133" s="14"/>
      <c r="KR133" s="14"/>
      <c r="KS133" s="14"/>
      <c r="KT133" s="14"/>
      <c r="KU133" s="14"/>
      <c r="KV133" s="14"/>
      <c r="KW133" s="14"/>
      <c r="KX133" s="14"/>
      <c r="KY133" s="14"/>
      <c r="KZ133" s="14"/>
      <c r="LA133" s="14"/>
      <c r="LB133" s="14"/>
      <c r="LC133" s="14"/>
      <c r="LD133" s="14"/>
      <c r="LE133" s="14"/>
      <c r="LF133" s="14"/>
      <c r="LG133" s="14"/>
      <c r="LH133" s="14"/>
      <c r="LI133" s="14"/>
      <c r="LJ133" s="14"/>
      <c r="LK133" s="14"/>
      <c r="LL133" s="14"/>
      <c r="LM133" s="14"/>
      <c r="LN133" s="14"/>
      <c r="LO133" s="14"/>
      <c r="LP133" s="14"/>
      <c r="LQ133" s="14"/>
      <c r="LR133" s="14"/>
      <c r="LS133" s="14"/>
      <c r="LT133" s="14"/>
      <c r="LU133" s="14"/>
      <c r="LV133" s="14"/>
      <c r="LW133" s="14"/>
      <c r="LX133" s="14"/>
      <c r="LY133" s="14"/>
      <c r="LZ133" s="14"/>
      <c r="MA133" s="14"/>
      <c r="MB133" s="14"/>
      <c r="MC133" s="14"/>
      <c r="MD133" s="14"/>
      <c r="ME133" s="14"/>
      <c r="MF133" s="14"/>
      <c r="MG133" s="14"/>
      <c r="MH133" s="14"/>
      <c r="MI133" s="14"/>
      <c r="MJ133" s="14"/>
      <c r="MK133" s="14"/>
      <c r="ML133" s="14"/>
      <c r="MM133" s="14"/>
      <c r="MN133" s="14"/>
      <c r="MO133" s="14"/>
      <c r="MP133" s="14"/>
      <c r="MQ133" s="14"/>
      <c r="MR133" s="14"/>
      <c r="MS133" s="14"/>
      <c r="MT133" s="14"/>
      <c r="MU133" s="14"/>
      <c r="MV133" s="14"/>
      <c r="MW133" s="14"/>
      <c r="MX133" s="14"/>
      <c r="MY133" s="14"/>
      <c r="MZ133" s="14"/>
      <c r="NA133" s="14"/>
      <c r="NB133" s="14"/>
      <c r="NC133" s="14"/>
      <c r="ND133" s="14"/>
      <c r="NE133" s="14"/>
      <c r="NF133" s="14"/>
      <c r="NG133" s="14"/>
      <c r="NH133" s="14"/>
      <c r="NI133" s="14"/>
      <c r="NJ133" s="14"/>
      <c r="NK133" s="14"/>
      <c r="NL133" s="14"/>
      <c r="NM133" s="14"/>
      <c r="NN133" s="14"/>
      <c r="NO133" s="14"/>
      <c r="NP133" s="14"/>
      <c r="NQ133" s="14"/>
      <c r="NR133" s="14"/>
      <c r="NS133" s="14"/>
      <c r="NT133" s="14"/>
      <c r="NU133" s="14"/>
      <c r="NV133" s="14"/>
      <c r="NW133" s="14"/>
      <c r="NX133" s="14"/>
      <c r="NY133" s="14"/>
      <c r="NZ133" s="14"/>
      <c r="OA133" s="14"/>
      <c r="OB133" s="14"/>
      <c r="OC133" s="14"/>
      <c r="OD133" s="14"/>
      <c r="OE133" s="14"/>
      <c r="OF133" s="14"/>
      <c r="OG133" s="14"/>
      <c r="OH133" s="14"/>
      <c r="OI133" s="14"/>
      <c r="OJ133" s="14"/>
      <c r="OK133" s="14"/>
      <c r="OL133" s="14"/>
      <c r="OM133" s="14"/>
      <c r="ON133" s="14"/>
      <c r="OO133" s="14"/>
      <c r="OP133" s="14"/>
      <c r="OQ133" s="14"/>
      <c r="OR133" s="14"/>
      <c r="OS133" s="14"/>
      <c r="OT133" s="14"/>
      <c r="OU133" s="14"/>
      <c r="OV133" s="14"/>
      <c r="OW133" s="14"/>
      <c r="OX133" s="14"/>
      <c r="OY133" s="14"/>
      <c r="OZ133" s="14"/>
      <c r="PA133" s="14"/>
      <c r="PB133" s="14"/>
      <c r="PC133" s="14"/>
      <c r="PD133" s="14"/>
      <c r="PE133" s="14"/>
      <c r="PF133" s="14"/>
      <c r="PG133" s="14"/>
      <c r="PH133" s="14"/>
      <c r="PI133" s="14"/>
      <c r="PJ133" s="14"/>
      <c r="PK133" s="14"/>
      <c r="PL133" s="14"/>
      <c r="PM133" s="14"/>
      <c r="PN133" s="14"/>
      <c r="PO133" s="14"/>
      <c r="PP133" s="14"/>
      <c r="PQ133" s="14"/>
      <c r="PR133" s="14"/>
      <c r="PS133" s="14"/>
      <c r="PT133" s="14"/>
      <c r="PU133" s="14"/>
      <c r="PV133" s="14"/>
      <c r="PW133" s="14"/>
      <c r="PX133" s="14"/>
      <c r="PY133" s="14"/>
      <c r="PZ133" s="14"/>
      <c r="QA133" s="14"/>
      <c r="QB133" s="14"/>
      <c r="QC133" s="14"/>
      <c r="QD133" s="14"/>
    </row>
    <row r="134" spans="1:446" s="16" customFormat="1" x14ac:dyDescent="0.35">
      <c r="A134" s="8" t="s">
        <v>137</v>
      </c>
      <c r="B134" s="9" t="s">
        <v>138</v>
      </c>
      <c r="C134" s="9" t="s">
        <v>61</v>
      </c>
      <c r="D134" s="9">
        <v>553.90856199999996</v>
      </c>
      <c r="E134" s="1"/>
      <c r="F134" s="10">
        <f t="shared" si="3"/>
        <v>0</v>
      </c>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4"/>
      <c r="BK134" s="14"/>
      <c r="BL134" s="14"/>
      <c r="BM134" s="14"/>
      <c r="BN134" s="14"/>
      <c r="BO134" s="14"/>
      <c r="BP134" s="14"/>
      <c r="BQ134" s="14"/>
      <c r="BR134" s="14"/>
      <c r="BS134" s="14"/>
      <c r="BT134" s="14"/>
      <c r="BU134" s="14"/>
      <c r="BV134" s="14"/>
      <c r="BW134" s="14"/>
      <c r="BX134" s="14"/>
      <c r="BY134" s="14"/>
      <c r="BZ134" s="14"/>
      <c r="CA134" s="14"/>
      <c r="CB134" s="14"/>
      <c r="CC134" s="14"/>
      <c r="CD134" s="14"/>
      <c r="CE134" s="14"/>
      <c r="CF134" s="14"/>
      <c r="CG134" s="14"/>
      <c r="CH134" s="14"/>
      <c r="CI134" s="14"/>
      <c r="CJ134" s="14"/>
      <c r="CK134" s="14"/>
      <c r="CL134" s="14"/>
      <c r="CM134" s="14"/>
      <c r="CN134" s="14"/>
      <c r="CO134" s="14"/>
      <c r="CP134" s="14"/>
      <c r="CQ134" s="14"/>
      <c r="CR134" s="14"/>
      <c r="CS134" s="14"/>
      <c r="CT134" s="14"/>
      <c r="CU134" s="14"/>
      <c r="CV134" s="14"/>
      <c r="CW134" s="14"/>
      <c r="CX134" s="14"/>
      <c r="CY134" s="14"/>
      <c r="CZ134" s="14"/>
      <c r="DA134" s="14"/>
      <c r="DB134" s="14"/>
      <c r="DC134" s="14"/>
      <c r="DD134" s="14"/>
      <c r="DE134" s="14"/>
      <c r="DF134" s="14"/>
      <c r="DG134" s="14"/>
      <c r="DH134" s="14"/>
      <c r="DI134" s="14"/>
      <c r="DJ134" s="14"/>
      <c r="DK134" s="14"/>
      <c r="DL134" s="14"/>
      <c r="DM134" s="14"/>
      <c r="DN134" s="14"/>
      <c r="DO134" s="14"/>
      <c r="DP134" s="14"/>
      <c r="DQ134" s="14"/>
      <c r="DR134" s="14"/>
      <c r="DS134" s="14"/>
      <c r="DT134" s="14"/>
      <c r="DU134" s="14"/>
      <c r="DV134" s="14"/>
      <c r="DW134" s="14"/>
      <c r="DX134" s="14"/>
      <c r="DY134" s="14"/>
      <c r="DZ134" s="14"/>
      <c r="EA134" s="14"/>
      <c r="EB134" s="14"/>
      <c r="EC134" s="14"/>
      <c r="ED134" s="14"/>
      <c r="EE134" s="14"/>
      <c r="EF134" s="14"/>
      <c r="EG134" s="14"/>
      <c r="EH134" s="14"/>
      <c r="EI134" s="14"/>
      <c r="EJ134" s="14"/>
      <c r="EK134" s="14"/>
      <c r="EL134" s="14"/>
      <c r="EM134" s="14"/>
      <c r="EN134" s="14"/>
      <c r="EO134" s="14"/>
      <c r="EP134" s="14"/>
      <c r="EQ134" s="14"/>
      <c r="ER134" s="14"/>
      <c r="ES134" s="14"/>
      <c r="ET134" s="14"/>
      <c r="EU134" s="14"/>
      <c r="EV134" s="14"/>
      <c r="EW134" s="14"/>
      <c r="EX134" s="14"/>
      <c r="EY134" s="14"/>
      <c r="EZ134" s="14"/>
      <c r="FA134" s="14"/>
      <c r="FB134" s="14"/>
      <c r="FC134" s="14"/>
      <c r="FD134" s="14"/>
      <c r="FE134" s="14"/>
      <c r="FF134" s="14"/>
      <c r="FG134" s="14"/>
      <c r="FH134" s="14"/>
      <c r="FI134" s="14"/>
      <c r="FJ134" s="14"/>
      <c r="FK134" s="14"/>
      <c r="FL134" s="14"/>
      <c r="FM134" s="14"/>
      <c r="FN134" s="14"/>
      <c r="FO134" s="14"/>
      <c r="FP134" s="14"/>
      <c r="FQ134" s="14"/>
      <c r="FR134" s="14"/>
      <c r="FS134" s="14"/>
      <c r="FT134" s="14"/>
      <c r="FU134" s="14"/>
      <c r="FV134" s="14"/>
      <c r="FW134" s="14"/>
      <c r="FX134" s="14"/>
      <c r="FY134" s="14"/>
      <c r="FZ134" s="14"/>
      <c r="GA134" s="14"/>
      <c r="GB134" s="14"/>
      <c r="GC134" s="14"/>
      <c r="GD134" s="14"/>
      <c r="GE134" s="14"/>
      <c r="GF134" s="14"/>
      <c r="GG134" s="14"/>
      <c r="GH134" s="14"/>
      <c r="GI134" s="14"/>
      <c r="GJ134" s="14"/>
      <c r="GK134" s="14"/>
      <c r="GL134" s="14"/>
      <c r="GM134" s="14"/>
      <c r="GN134" s="14"/>
      <c r="GO134" s="14"/>
      <c r="GP134" s="14"/>
      <c r="GQ134" s="14"/>
      <c r="GR134" s="14"/>
      <c r="GS134" s="14"/>
      <c r="GT134" s="14"/>
      <c r="GU134" s="14"/>
      <c r="GV134" s="14"/>
      <c r="GW134" s="14"/>
      <c r="GX134" s="14"/>
      <c r="GY134" s="14"/>
      <c r="GZ134" s="14"/>
      <c r="HA134" s="14"/>
      <c r="HB134" s="14"/>
      <c r="HC134" s="14"/>
      <c r="HD134" s="14"/>
      <c r="HE134" s="14"/>
      <c r="HF134" s="14"/>
      <c r="HG134" s="14"/>
      <c r="HH134" s="14"/>
      <c r="HI134" s="14"/>
      <c r="HJ134" s="14"/>
      <c r="HK134" s="14"/>
      <c r="HL134" s="14"/>
      <c r="HM134" s="14"/>
      <c r="HN134" s="14"/>
      <c r="HO134" s="14"/>
      <c r="HP134" s="14"/>
      <c r="HQ134" s="14"/>
      <c r="HR134" s="14"/>
      <c r="HS134" s="14"/>
      <c r="HT134" s="14"/>
      <c r="HU134" s="14"/>
      <c r="HV134" s="14"/>
      <c r="HW134" s="14"/>
      <c r="HX134" s="14"/>
      <c r="HY134" s="14"/>
      <c r="HZ134" s="14"/>
      <c r="IA134" s="14"/>
      <c r="IB134" s="14"/>
      <c r="IC134" s="14"/>
      <c r="ID134" s="14"/>
      <c r="IE134" s="14"/>
      <c r="IF134" s="14"/>
      <c r="IG134" s="14"/>
      <c r="IH134" s="14"/>
      <c r="II134" s="14"/>
      <c r="IJ134" s="14"/>
      <c r="IK134" s="14"/>
      <c r="IL134" s="14"/>
      <c r="IM134" s="14"/>
      <c r="IN134" s="14"/>
      <c r="IO134" s="14"/>
      <c r="IP134" s="14"/>
      <c r="IQ134" s="14"/>
      <c r="IR134" s="14"/>
      <c r="IS134" s="14"/>
      <c r="IT134" s="14"/>
      <c r="IU134" s="14"/>
      <c r="IV134" s="14"/>
      <c r="IW134" s="14"/>
      <c r="IX134" s="14"/>
      <c r="IY134" s="14"/>
      <c r="IZ134" s="14"/>
      <c r="JA134" s="14"/>
      <c r="JB134" s="14"/>
      <c r="JC134" s="14"/>
      <c r="JD134" s="14"/>
      <c r="JE134" s="14"/>
      <c r="JF134" s="14"/>
      <c r="JG134" s="14"/>
      <c r="JH134" s="14"/>
      <c r="JI134" s="14"/>
      <c r="JJ134" s="14"/>
      <c r="JK134" s="14"/>
      <c r="JL134" s="14"/>
      <c r="JM134" s="14"/>
      <c r="JN134" s="14"/>
      <c r="JO134" s="14"/>
      <c r="JP134" s="14"/>
      <c r="JQ134" s="14"/>
      <c r="JR134" s="14"/>
      <c r="JS134" s="14"/>
      <c r="JT134" s="14"/>
      <c r="JU134" s="14"/>
      <c r="JV134" s="14"/>
      <c r="JW134" s="14"/>
      <c r="JX134" s="14"/>
      <c r="JY134" s="14"/>
      <c r="JZ134" s="14"/>
      <c r="KA134" s="14"/>
      <c r="KB134" s="14"/>
      <c r="KC134" s="14"/>
      <c r="KD134" s="14"/>
      <c r="KE134" s="14"/>
      <c r="KF134" s="14"/>
      <c r="KG134" s="14"/>
      <c r="KH134" s="14"/>
      <c r="KI134" s="14"/>
      <c r="KJ134" s="14"/>
      <c r="KK134" s="14"/>
      <c r="KL134" s="14"/>
      <c r="KM134" s="14"/>
      <c r="KN134" s="14"/>
      <c r="KO134" s="14"/>
      <c r="KP134" s="14"/>
      <c r="KQ134" s="14"/>
      <c r="KR134" s="14"/>
      <c r="KS134" s="14"/>
      <c r="KT134" s="14"/>
      <c r="KU134" s="14"/>
      <c r="KV134" s="14"/>
      <c r="KW134" s="14"/>
      <c r="KX134" s="14"/>
      <c r="KY134" s="14"/>
      <c r="KZ134" s="14"/>
      <c r="LA134" s="14"/>
      <c r="LB134" s="14"/>
      <c r="LC134" s="14"/>
      <c r="LD134" s="14"/>
      <c r="LE134" s="14"/>
      <c r="LF134" s="14"/>
      <c r="LG134" s="14"/>
      <c r="LH134" s="14"/>
      <c r="LI134" s="14"/>
      <c r="LJ134" s="14"/>
      <c r="LK134" s="14"/>
      <c r="LL134" s="14"/>
      <c r="LM134" s="14"/>
      <c r="LN134" s="14"/>
      <c r="LO134" s="14"/>
      <c r="LP134" s="14"/>
      <c r="LQ134" s="14"/>
      <c r="LR134" s="14"/>
      <c r="LS134" s="14"/>
      <c r="LT134" s="14"/>
      <c r="LU134" s="14"/>
      <c r="LV134" s="14"/>
      <c r="LW134" s="14"/>
      <c r="LX134" s="14"/>
      <c r="LY134" s="14"/>
      <c r="LZ134" s="14"/>
      <c r="MA134" s="14"/>
      <c r="MB134" s="14"/>
      <c r="MC134" s="14"/>
      <c r="MD134" s="14"/>
      <c r="ME134" s="14"/>
      <c r="MF134" s="14"/>
      <c r="MG134" s="14"/>
      <c r="MH134" s="14"/>
      <c r="MI134" s="14"/>
      <c r="MJ134" s="14"/>
      <c r="MK134" s="14"/>
      <c r="ML134" s="14"/>
      <c r="MM134" s="14"/>
      <c r="MN134" s="14"/>
      <c r="MO134" s="14"/>
      <c r="MP134" s="14"/>
      <c r="MQ134" s="14"/>
      <c r="MR134" s="14"/>
      <c r="MS134" s="14"/>
      <c r="MT134" s="14"/>
      <c r="MU134" s="14"/>
      <c r="MV134" s="14"/>
      <c r="MW134" s="14"/>
      <c r="MX134" s="14"/>
      <c r="MY134" s="14"/>
      <c r="MZ134" s="14"/>
      <c r="NA134" s="14"/>
      <c r="NB134" s="14"/>
      <c r="NC134" s="14"/>
      <c r="ND134" s="14"/>
      <c r="NE134" s="14"/>
      <c r="NF134" s="14"/>
      <c r="NG134" s="14"/>
      <c r="NH134" s="14"/>
      <c r="NI134" s="14"/>
      <c r="NJ134" s="14"/>
      <c r="NK134" s="14"/>
      <c r="NL134" s="14"/>
      <c r="NM134" s="14"/>
      <c r="NN134" s="14"/>
      <c r="NO134" s="14"/>
      <c r="NP134" s="14"/>
      <c r="NQ134" s="14"/>
      <c r="NR134" s="14"/>
      <c r="NS134" s="14"/>
      <c r="NT134" s="14"/>
      <c r="NU134" s="14"/>
      <c r="NV134" s="14"/>
      <c r="NW134" s="14"/>
      <c r="NX134" s="14"/>
      <c r="NY134" s="14"/>
      <c r="NZ134" s="14"/>
      <c r="OA134" s="14"/>
      <c r="OB134" s="14"/>
      <c r="OC134" s="14"/>
      <c r="OD134" s="14"/>
      <c r="OE134" s="14"/>
      <c r="OF134" s="14"/>
      <c r="OG134" s="14"/>
      <c r="OH134" s="14"/>
      <c r="OI134" s="14"/>
      <c r="OJ134" s="14"/>
      <c r="OK134" s="14"/>
      <c r="OL134" s="14"/>
      <c r="OM134" s="14"/>
      <c r="ON134" s="14"/>
      <c r="OO134" s="14"/>
      <c r="OP134" s="14"/>
      <c r="OQ134" s="14"/>
      <c r="OR134" s="14"/>
      <c r="OS134" s="14"/>
      <c r="OT134" s="14"/>
      <c r="OU134" s="14"/>
      <c r="OV134" s="14"/>
      <c r="OW134" s="14"/>
      <c r="OX134" s="14"/>
      <c r="OY134" s="14"/>
      <c r="OZ134" s="14"/>
      <c r="PA134" s="14"/>
      <c r="PB134" s="14"/>
      <c r="PC134" s="14"/>
      <c r="PD134" s="14"/>
      <c r="PE134" s="14"/>
      <c r="PF134" s="14"/>
      <c r="PG134" s="14"/>
      <c r="PH134" s="14"/>
      <c r="PI134" s="14"/>
      <c r="PJ134" s="14"/>
      <c r="PK134" s="14"/>
      <c r="PL134" s="14"/>
      <c r="PM134" s="14"/>
      <c r="PN134" s="14"/>
      <c r="PO134" s="14"/>
      <c r="PP134" s="14"/>
      <c r="PQ134" s="14"/>
      <c r="PR134" s="14"/>
      <c r="PS134" s="14"/>
      <c r="PT134" s="14"/>
      <c r="PU134" s="14"/>
      <c r="PV134" s="14"/>
      <c r="PW134" s="14"/>
      <c r="PX134" s="14"/>
      <c r="PY134" s="14"/>
      <c r="PZ134" s="14"/>
      <c r="QA134" s="14"/>
      <c r="QB134" s="14"/>
      <c r="QC134" s="14"/>
      <c r="QD134" s="14"/>
    </row>
    <row r="135" spans="1:446" s="14" customFormat="1" x14ac:dyDescent="0.35">
      <c r="A135" s="8" t="s">
        <v>139</v>
      </c>
      <c r="B135" s="9" t="s">
        <v>140</v>
      </c>
      <c r="C135" s="9" t="s">
        <v>61</v>
      </c>
      <c r="D135" s="9">
        <v>5030.5391350000009</v>
      </c>
      <c r="E135" s="1"/>
      <c r="F135" s="10">
        <f t="shared" si="3"/>
        <v>0</v>
      </c>
    </row>
    <row r="136" spans="1:446" s="14" customFormat="1" x14ac:dyDescent="0.35">
      <c r="A136" s="8" t="s">
        <v>141</v>
      </c>
      <c r="B136" s="9" t="s">
        <v>142</v>
      </c>
      <c r="C136" s="9" t="s">
        <v>61</v>
      </c>
      <c r="D136" s="9">
        <v>2420.9817090000001</v>
      </c>
      <c r="E136" s="1"/>
      <c r="F136" s="10">
        <f t="shared" si="3"/>
        <v>0</v>
      </c>
    </row>
    <row r="137" spans="1:446" s="16" customFormat="1" x14ac:dyDescent="0.35">
      <c r="A137" s="8" t="s">
        <v>143</v>
      </c>
      <c r="B137" s="9" t="s">
        <v>144</v>
      </c>
      <c r="C137" s="9" t="s">
        <v>61</v>
      </c>
      <c r="D137" s="9">
        <v>647.49451099999999</v>
      </c>
      <c r="E137" s="1"/>
      <c r="F137" s="10">
        <f t="shared" si="3"/>
        <v>0</v>
      </c>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c r="CT137" s="14"/>
      <c r="CU137" s="14"/>
      <c r="CV137" s="14"/>
      <c r="CW137" s="14"/>
      <c r="CX137" s="14"/>
      <c r="CY137" s="14"/>
      <c r="CZ137" s="14"/>
      <c r="DA137" s="14"/>
      <c r="DB137" s="14"/>
      <c r="DC137" s="14"/>
      <c r="DD137" s="14"/>
      <c r="DE137" s="14"/>
      <c r="DF137" s="14"/>
      <c r="DG137" s="14"/>
      <c r="DH137" s="14"/>
      <c r="DI137" s="14"/>
      <c r="DJ137" s="14"/>
      <c r="DK137" s="14"/>
      <c r="DL137" s="14"/>
      <c r="DM137" s="14"/>
      <c r="DN137" s="14"/>
      <c r="DO137" s="14"/>
      <c r="DP137" s="14"/>
      <c r="DQ137" s="14"/>
      <c r="DR137" s="14"/>
      <c r="DS137" s="14"/>
      <c r="DT137" s="14"/>
      <c r="DU137" s="14"/>
      <c r="DV137" s="14"/>
      <c r="DW137" s="14"/>
      <c r="DX137" s="14"/>
      <c r="DY137" s="14"/>
      <c r="DZ137" s="14"/>
      <c r="EA137" s="14"/>
      <c r="EB137" s="14"/>
      <c r="EC137" s="14"/>
      <c r="ED137" s="14"/>
      <c r="EE137" s="14"/>
      <c r="EF137" s="14"/>
      <c r="EG137" s="14"/>
      <c r="EH137" s="14"/>
      <c r="EI137" s="14"/>
      <c r="EJ137" s="14"/>
      <c r="EK137" s="14"/>
      <c r="EL137" s="14"/>
      <c r="EM137" s="14"/>
      <c r="EN137" s="14"/>
      <c r="EO137" s="14"/>
      <c r="EP137" s="14"/>
      <c r="EQ137" s="14"/>
      <c r="ER137" s="14"/>
      <c r="ES137" s="14"/>
      <c r="ET137" s="14"/>
      <c r="EU137" s="14"/>
      <c r="EV137" s="14"/>
      <c r="EW137" s="14"/>
      <c r="EX137" s="14"/>
      <c r="EY137" s="14"/>
      <c r="EZ137" s="14"/>
      <c r="FA137" s="14"/>
      <c r="FB137" s="14"/>
      <c r="FC137" s="14"/>
      <c r="FD137" s="14"/>
      <c r="FE137" s="14"/>
      <c r="FF137" s="14"/>
      <c r="FG137" s="14"/>
      <c r="FH137" s="14"/>
      <c r="FI137" s="14"/>
      <c r="FJ137" s="14"/>
      <c r="FK137" s="14"/>
      <c r="FL137" s="14"/>
      <c r="FM137" s="14"/>
      <c r="FN137" s="14"/>
      <c r="FO137" s="14"/>
      <c r="FP137" s="14"/>
      <c r="FQ137" s="14"/>
      <c r="FR137" s="14"/>
      <c r="FS137" s="14"/>
      <c r="FT137" s="14"/>
      <c r="FU137" s="14"/>
      <c r="FV137" s="14"/>
      <c r="FW137" s="14"/>
      <c r="FX137" s="14"/>
      <c r="FY137" s="14"/>
      <c r="FZ137" s="14"/>
      <c r="GA137" s="14"/>
      <c r="GB137" s="14"/>
      <c r="GC137" s="14"/>
      <c r="GD137" s="14"/>
      <c r="GE137" s="14"/>
      <c r="GF137" s="14"/>
      <c r="GG137" s="14"/>
      <c r="GH137" s="14"/>
      <c r="GI137" s="14"/>
      <c r="GJ137" s="14"/>
      <c r="GK137" s="14"/>
      <c r="GL137" s="14"/>
      <c r="GM137" s="14"/>
      <c r="GN137" s="14"/>
      <c r="GO137" s="14"/>
      <c r="GP137" s="14"/>
      <c r="GQ137" s="14"/>
      <c r="GR137" s="14"/>
      <c r="GS137" s="14"/>
      <c r="GT137" s="14"/>
      <c r="GU137" s="14"/>
      <c r="GV137" s="14"/>
      <c r="GW137" s="14"/>
      <c r="GX137" s="14"/>
      <c r="GY137" s="14"/>
      <c r="GZ137" s="14"/>
      <c r="HA137" s="14"/>
      <c r="HB137" s="14"/>
      <c r="HC137" s="14"/>
      <c r="HD137" s="14"/>
      <c r="HE137" s="14"/>
      <c r="HF137" s="14"/>
      <c r="HG137" s="14"/>
      <c r="HH137" s="14"/>
      <c r="HI137" s="14"/>
      <c r="HJ137" s="14"/>
      <c r="HK137" s="14"/>
      <c r="HL137" s="14"/>
      <c r="HM137" s="14"/>
      <c r="HN137" s="14"/>
      <c r="HO137" s="14"/>
      <c r="HP137" s="14"/>
      <c r="HQ137" s="14"/>
      <c r="HR137" s="14"/>
      <c r="HS137" s="14"/>
      <c r="HT137" s="14"/>
      <c r="HU137" s="14"/>
      <c r="HV137" s="14"/>
      <c r="HW137" s="14"/>
      <c r="HX137" s="14"/>
      <c r="HY137" s="14"/>
      <c r="HZ137" s="14"/>
      <c r="IA137" s="14"/>
      <c r="IB137" s="14"/>
      <c r="IC137" s="14"/>
      <c r="ID137" s="14"/>
      <c r="IE137" s="14"/>
      <c r="IF137" s="14"/>
      <c r="IG137" s="14"/>
      <c r="IH137" s="14"/>
      <c r="II137" s="14"/>
      <c r="IJ137" s="14"/>
      <c r="IK137" s="14"/>
      <c r="IL137" s="14"/>
      <c r="IM137" s="14"/>
      <c r="IN137" s="14"/>
      <c r="IO137" s="14"/>
      <c r="IP137" s="14"/>
      <c r="IQ137" s="14"/>
      <c r="IR137" s="14"/>
      <c r="IS137" s="14"/>
      <c r="IT137" s="14"/>
      <c r="IU137" s="14"/>
      <c r="IV137" s="14"/>
      <c r="IW137" s="14"/>
      <c r="IX137" s="14"/>
      <c r="IY137" s="14"/>
      <c r="IZ137" s="14"/>
      <c r="JA137" s="14"/>
      <c r="JB137" s="14"/>
      <c r="JC137" s="14"/>
      <c r="JD137" s="14"/>
      <c r="JE137" s="14"/>
      <c r="JF137" s="14"/>
      <c r="JG137" s="14"/>
      <c r="JH137" s="14"/>
      <c r="JI137" s="14"/>
      <c r="JJ137" s="14"/>
      <c r="JK137" s="14"/>
      <c r="JL137" s="14"/>
      <c r="JM137" s="14"/>
      <c r="JN137" s="14"/>
      <c r="JO137" s="14"/>
      <c r="JP137" s="14"/>
      <c r="JQ137" s="14"/>
      <c r="JR137" s="14"/>
      <c r="JS137" s="14"/>
      <c r="JT137" s="14"/>
      <c r="JU137" s="14"/>
      <c r="JV137" s="14"/>
      <c r="JW137" s="14"/>
      <c r="JX137" s="14"/>
      <c r="JY137" s="14"/>
      <c r="JZ137" s="14"/>
      <c r="KA137" s="14"/>
      <c r="KB137" s="14"/>
      <c r="KC137" s="14"/>
      <c r="KD137" s="14"/>
      <c r="KE137" s="14"/>
      <c r="KF137" s="14"/>
      <c r="KG137" s="14"/>
      <c r="KH137" s="14"/>
      <c r="KI137" s="14"/>
      <c r="KJ137" s="14"/>
      <c r="KK137" s="14"/>
      <c r="KL137" s="14"/>
      <c r="KM137" s="14"/>
      <c r="KN137" s="14"/>
      <c r="KO137" s="14"/>
      <c r="KP137" s="14"/>
      <c r="KQ137" s="14"/>
      <c r="KR137" s="14"/>
      <c r="KS137" s="14"/>
      <c r="KT137" s="14"/>
      <c r="KU137" s="14"/>
      <c r="KV137" s="14"/>
      <c r="KW137" s="14"/>
      <c r="KX137" s="14"/>
      <c r="KY137" s="14"/>
      <c r="KZ137" s="14"/>
      <c r="LA137" s="14"/>
      <c r="LB137" s="14"/>
      <c r="LC137" s="14"/>
      <c r="LD137" s="14"/>
      <c r="LE137" s="14"/>
      <c r="LF137" s="14"/>
      <c r="LG137" s="14"/>
      <c r="LH137" s="14"/>
      <c r="LI137" s="14"/>
      <c r="LJ137" s="14"/>
      <c r="LK137" s="14"/>
      <c r="LL137" s="14"/>
      <c r="LM137" s="14"/>
      <c r="LN137" s="14"/>
      <c r="LO137" s="14"/>
      <c r="LP137" s="14"/>
      <c r="LQ137" s="14"/>
      <c r="LR137" s="14"/>
      <c r="LS137" s="14"/>
      <c r="LT137" s="14"/>
      <c r="LU137" s="14"/>
      <c r="LV137" s="14"/>
      <c r="LW137" s="14"/>
      <c r="LX137" s="14"/>
      <c r="LY137" s="14"/>
      <c r="LZ137" s="14"/>
      <c r="MA137" s="14"/>
      <c r="MB137" s="14"/>
      <c r="MC137" s="14"/>
      <c r="MD137" s="14"/>
      <c r="ME137" s="14"/>
      <c r="MF137" s="14"/>
      <c r="MG137" s="14"/>
      <c r="MH137" s="14"/>
      <c r="MI137" s="14"/>
      <c r="MJ137" s="14"/>
      <c r="MK137" s="14"/>
      <c r="ML137" s="14"/>
      <c r="MM137" s="14"/>
      <c r="MN137" s="14"/>
      <c r="MO137" s="14"/>
      <c r="MP137" s="14"/>
      <c r="MQ137" s="14"/>
      <c r="MR137" s="14"/>
      <c r="MS137" s="14"/>
      <c r="MT137" s="14"/>
      <c r="MU137" s="14"/>
      <c r="MV137" s="14"/>
      <c r="MW137" s="14"/>
      <c r="MX137" s="14"/>
      <c r="MY137" s="14"/>
      <c r="MZ137" s="14"/>
      <c r="NA137" s="14"/>
      <c r="NB137" s="14"/>
      <c r="NC137" s="14"/>
      <c r="ND137" s="14"/>
      <c r="NE137" s="14"/>
      <c r="NF137" s="14"/>
      <c r="NG137" s="14"/>
      <c r="NH137" s="14"/>
      <c r="NI137" s="14"/>
      <c r="NJ137" s="14"/>
      <c r="NK137" s="14"/>
      <c r="NL137" s="14"/>
      <c r="NM137" s="14"/>
      <c r="NN137" s="14"/>
      <c r="NO137" s="14"/>
      <c r="NP137" s="14"/>
      <c r="NQ137" s="14"/>
      <c r="NR137" s="14"/>
      <c r="NS137" s="14"/>
      <c r="NT137" s="14"/>
      <c r="NU137" s="14"/>
      <c r="NV137" s="14"/>
      <c r="NW137" s="14"/>
      <c r="NX137" s="14"/>
      <c r="NY137" s="14"/>
      <c r="NZ137" s="14"/>
      <c r="OA137" s="14"/>
      <c r="OB137" s="14"/>
      <c r="OC137" s="14"/>
      <c r="OD137" s="14"/>
      <c r="OE137" s="14"/>
      <c r="OF137" s="14"/>
      <c r="OG137" s="14"/>
      <c r="OH137" s="14"/>
      <c r="OI137" s="14"/>
      <c r="OJ137" s="14"/>
      <c r="OK137" s="14"/>
      <c r="OL137" s="14"/>
      <c r="OM137" s="14"/>
      <c r="ON137" s="14"/>
      <c r="OO137" s="14"/>
      <c r="OP137" s="14"/>
      <c r="OQ137" s="14"/>
      <c r="OR137" s="14"/>
      <c r="OS137" s="14"/>
      <c r="OT137" s="14"/>
      <c r="OU137" s="14"/>
      <c r="OV137" s="14"/>
      <c r="OW137" s="14"/>
      <c r="OX137" s="14"/>
      <c r="OY137" s="14"/>
      <c r="OZ137" s="14"/>
      <c r="PA137" s="14"/>
      <c r="PB137" s="14"/>
      <c r="PC137" s="14"/>
      <c r="PD137" s="14"/>
      <c r="PE137" s="14"/>
      <c r="PF137" s="14"/>
      <c r="PG137" s="14"/>
      <c r="PH137" s="14"/>
      <c r="PI137" s="14"/>
      <c r="PJ137" s="14"/>
      <c r="PK137" s="14"/>
      <c r="PL137" s="14"/>
      <c r="PM137" s="14"/>
      <c r="PN137" s="14"/>
      <c r="PO137" s="14"/>
      <c r="PP137" s="14"/>
      <c r="PQ137" s="14"/>
      <c r="PR137" s="14"/>
      <c r="PS137" s="14"/>
      <c r="PT137" s="14"/>
      <c r="PU137" s="14"/>
      <c r="PV137" s="14"/>
      <c r="PW137" s="14"/>
      <c r="PX137" s="14"/>
      <c r="PY137" s="14"/>
      <c r="PZ137" s="14"/>
      <c r="QA137" s="14"/>
      <c r="QB137" s="14"/>
      <c r="QC137" s="14"/>
      <c r="QD137" s="14"/>
    </row>
    <row r="138" spans="1:446" s="16" customFormat="1" x14ac:dyDescent="0.35">
      <c r="A138" s="8" t="s">
        <v>145</v>
      </c>
      <c r="B138" s="9" t="s">
        <v>146</v>
      </c>
      <c r="C138" s="9" t="s">
        <v>61</v>
      </c>
      <c r="D138" s="9">
        <v>7168.4130759999971</v>
      </c>
      <c r="E138" s="1"/>
      <c r="F138" s="10">
        <f t="shared" si="3"/>
        <v>0</v>
      </c>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4"/>
      <c r="BK138" s="14"/>
      <c r="BL138" s="14"/>
      <c r="BM138" s="14"/>
      <c r="BN138" s="14"/>
      <c r="BO138" s="14"/>
      <c r="BP138" s="14"/>
      <c r="BQ138" s="14"/>
      <c r="BR138" s="14"/>
      <c r="BS138" s="14"/>
      <c r="BT138" s="14"/>
      <c r="BU138" s="14"/>
      <c r="BV138" s="14"/>
      <c r="BW138" s="14"/>
      <c r="BX138" s="14"/>
      <c r="BY138" s="14"/>
      <c r="BZ138" s="14"/>
      <c r="CA138" s="14"/>
      <c r="CB138" s="14"/>
      <c r="CC138" s="14"/>
      <c r="CD138" s="14"/>
      <c r="CE138" s="14"/>
      <c r="CF138" s="14"/>
      <c r="CG138" s="14"/>
      <c r="CH138" s="14"/>
      <c r="CI138" s="14"/>
      <c r="CJ138" s="14"/>
      <c r="CK138" s="14"/>
      <c r="CL138" s="14"/>
      <c r="CM138" s="14"/>
      <c r="CN138" s="14"/>
      <c r="CO138" s="14"/>
      <c r="CP138" s="14"/>
      <c r="CQ138" s="14"/>
      <c r="CR138" s="14"/>
      <c r="CS138" s="14"/>
      <c r="CT138" s="14"/>
      <c r="CU138" s="14"/>
      <c r="CV138" s="14"/>
      <c r="CW138" s="14"/>
      <c r="CX138" s="14"/>
      <c r="CY138" s="14"/>
      <c r="CZ138" s="14"/>
      <c r="DA138" s="14"/>
      <c r="DB138" s="14"/>
      <c r="DC138" s="14"/>
      <c r="DD138" s="14"/>
      <c r="DE138" s="14"/>
      <c r="DF138" s="14"/>
      <c r="DG138" s="14"/>
      <c r="DH138" s="14"/>
      <c r="DI138" s="14"/>
      <c r="DJ138" s="14"/>
      <c r="DK138" s="14"/>
      <c r="DL138" s="14"/>
      <c r="DM138" s="14"/>
      <c r="DN138" s="14"/>
      <c r="DO138" s="14"/>
      <c r="DP138" s="14"/>
      <c r="DQ138" s="14"/>
      <c r="DR138" s="14"/>
      <c r="DS138" s="14"/>
      <c r="DT138" s="14"/>
      <c r="DU138" s="14"/>
      <c r="DV138" s="14"/>
      <c r="DW138" s="14"/>
      <c r="DX138" s="14"/>
      <c r="DY138" s="14"/>
      <c r="DZ138" s="14"/>
      <c r="EA138" s="14"/>
      <c r="EB138" s="14"/>
      <c r="EC138" s="14"/>
      <c r="ED138" s="14"/>
      <c r="EE138" s="14"/>
      <c r="EF138" s="14"/>
      <c r="EG138" s="14"/>
      <c r="EH138" s="14"/>
      <c r="EI138" s="14"/>
      <c r="EJ138" s="14"/>
      <c r="EK138" s="14"/>
      <c r="EL138" s="14"/>
      <c r="EM138" s="14"/>
      <c r="EN138" s="14"/>
      <c r="EO138" s="14"/>
      <c r="EP138" s="14"/>
      <c r="EQ138" s="14"/>
      <c r="ER138" s="14"/>
      <c r="ES138" s="14"/>
      <c r="ET138" s="14"/>
      <c r="EU138" s="14"/>
      <c r="EV138" s="14"/>
      <c r="EW138" s="14"/>
      <c r="EX138" s="14"/>
      <c r="EY138" s="14"/>
      <c r="EZ138" s="14"/>
      <c r="FA138" s="14"/>
      <c r="FB138" s="14"/>
      <c r="FC138" s="14"/>
      <c r="FD138" s="14"/>
      <c r="FE138" s="14"/>
      <c r="FF138" s="14"/>
      <c r="FG138" s="14"/>
      <c r="FH138" s="14"/>
      <c r="FI138" s="14"/>
      <c r="FJ138" s="14"/>
      <c r="FK138" s="14"/>
      <c r="FL138" s="14"/>
      <c r="FM138" s="14"/>
      <c r="FN138" s="14"/>
      <c r="FO138" s="14"/>
      <c r="FP138" s="14"/>
      <c r="FQ138" s="14"/>
      <c r="FR138" s="14"/>
      <c r="FS138" s="14"/>
      <c r="FT138" s="14"/>
      <c r="FU138" s="14"/>
      <c r="FV138" s="14"/>
      <c r="FW138" s="14"/>
      <c r="FX138" s="14"/>
      <c r="FY138" s="14"/>
      <c r="FZ138" s="14"/>
      <c r="GA138" s="14"/>
      <c r="GB138" s="14"/>
      <c r="GC138" s="14"/>
      <c r="GD138" s="14"/>
      <c r="GE138" s="14"/>
      <c r="GF138" s="14"/>
      <c r="GG138" s="14"/>
      <c r="GH138" s="14"/>
      <c r="GI138" s="14"/>
      <c r="GJ138" s="14"/>
      <c r="GK138" s="14"/>
      <c r="GL138" s="14"/>
      <c r="GM138" s="14"/>
      <c r="GN138" s="14"/>
      <c r="GO138" s="14"/>
      <c r="GP138" s="14"/>
      <c r="GQ138" s="14"/>
      <c r="GR138" s="14"/>
      <c r="GS138" s="14"/>
      <c r="GT138" s="14"/>
      <c r="GU138" s="14"/>
      <c r="GV138" s="14"/>
      <c r="GW138" s="14"/>
      <c r="GX138" s="14"/>
      <c r="GY138" s="14"/>
      <c r="GZ138" s="14"/>
      <c r="HA138" s="14"/>
      <c r="HB138" s="14"/>
      <c r="HC138" s="14"/>
      <c r="HD138" s="14"/>
      <c r="HE138" s="14"/>
      <c r="HF138" s="14"/>
      <c r="HG138" s="14"/>
      <c r="HH138" s="14"/>
      <c r="HI138" s="14"/>
      <c r="HJ138" s="14"/>
      <c r="HK138" s="14"/>
      <c r="HL138" s="14"/>
      <c r="HM138" s="14"/>
      <c r="HN138" s="14"/>
      <c r="HO138" s="14"/>
      <c r="HP138" s="14"/>
      <c r="HQ138" s="14"/>
      <c r="HR138" s="14"/>
      <c r="HS138" s="14"/>
      <c r="HT138" s="14"/>
      <c r="HU138" s="14"/>
      <c r="HV138" s="14"/>
      <c r="HW138" s="14"/>
      <c r="HX138" s="14"/>
      <c r="HY138" s="14"/>
      <c r="HZ138" s="14"/>
      <c r="IA138" s="14"/>
      <c r="IB138" s="14"/>
      <c r="IC138" s="14"/>
      <c r="ID138" s="14"/>
      <c r="IE138" s="14"/>
      <c r="IF138" s="14"/>
      <c r="IG138" s="14"/>
      <c r="IH138" s="14"/>
      <c r="II138" s="14"/>
      <c r="IJ138" s="14"/>
      <c r="IK138" s="14"/>
      <c r="IL138" s="14"/>
      <c r="IM138" s="14"/>
      <c r="IN138" s="14"/>
      <c r="IO138" s="14"/>
      <c r="IP138" s="14"/>
      <c r="IQ138" s="14"/>
      <c r="IR138" s="14"/>
      <c r="IS138" s="14"/>
      <c r="IT138" s="14"/>
      <c r="IU138" s="14"/>
      <c r="IV138" s="14"/>
      <c r="IW138" s="14"/>
      <c r="IX138" s="14"/>
      <c r="IY138" s="14"/>
      <c r="IZ138" s="14"/>
      <c r="JA138" s="14"/>
      <c r="JB138" s="14"/>
      <c r="JC138" s="14"/>
      <c r="JD138" s="14"/>
      <c r="JE138" s="14"/>
      <c r="JF138" s="14"/>
      <c r="JG138" s="14"/>
      <c r="JH138" s="14"/>
      <c r="JI138" s="14"/>
      <c r="JJ138" s="14"/>
      <c r="JK138" s="14"/>
      <c r="JL138" s="14"/>
      <c r="JM138" s="14"/>
      <c r="JN138" s="14"/>
      <c r="JO138" s="14"/>
      <c r="JP138" s="14"/>
      <c r="JQ138" s="14"/>
      <c r="JR138" s="14"/>
      <c r="JS138" s="14"/>
      <c r="JT138" s="14"/>
      <c r="JU138" s="14"/>
      <c r="JV138" s="14"/>
      <c r="JW138" s="14"/>
      <c r="JX138" s="14"/>
      <c r="JY138" s="14"/>
      <c r="JZ138" s="14"/>
      <c r="KA138" s="14"/>
      <c r="KB138" s="14"/>
      <c r="KC138" s="14"/>
      <c r="KD138" s="14"/>
      <c r="KE138" s="14"/>
      <c r="KF138" s="14"/>
      <c r="KG138" s="14"/>
      <c r="KH138" s="14"/>
      <c r="KI138" s="14"/>
      <c r="KJ138" s="14"/>
      <c r="KK138" s="14"/>
      <c r="KL138" s="14"/>
      <c r="KM138" s="14"/>
      <c r="KN138" s="14"/>
      <c r="KO138" s="14"/>
      <c r="KP138" s="14"/>
      <c r="KQ138" s="14"/>
      <c r="KR138" s="14"/>
      <c r="KS138" s="14"/>
      <c r="KT138" s="14"/>
      <c r="KU138" s="14"/>
      <c r="KV138" s="14"/>
      <c r="KW138" s="14"/>
      <c r="KX138" s="14"/>
      <c r="KY138" s="14"/>
      <c r="KZ138" s="14"/>
      <c r="LA138" s="14"/>
      <c r="LB138" s="14"/>
      <c r="LC138" s="14"/>
      <c r="LD138" s="14"/>
      <c r="LE138" s="14"/>
      <c r="LF138" s="14"/>
      <c r="LG138" s="14"/>
      <c r="LH138" s="14"/>
      <c r="LI138" s="14"/>
      <c r="LJ138" s="14"/>
      <c r="LK138" s="14"/>
      <c r="LL138" s="14"/>
      <c r="LM138" s="14"/>
      <c r="LN138" s="14"/>
      <c r="LO138" s="14"/>
      <c r="LP138" s="14"/>
      <c r="LQ138" s="14"/>
      <c r="LR138" s="14"/>
      <c r="LS138" s="14"/>
      <c r="LT138" s="14"/>
      <c r="LU138" s="14"/>
      <c r="LV138" s="14"/>
      <c r="LW138" s="14"/>
      <c r="LX138" s="14"/>
      <c r="LY138" s="14"/>
      <c r="LZ138" s="14"/>
      <c r="MA138" s="14"/>
      <c r="MB138" s="14"/>
      <c r="MC138" s="14"/>
      <c r="MD138" s="14"/>
      <c r="ME138" s="14"/>
      <c r="MF138" s="14"/>
      <c r="MG138" s="14"/>
      <c r="MH138" s="14"/>
      <c r="MI138" s="14"/>
      <c r="MJ138" s="14"/>
      <c r="MK138" s="14"/>
      <c r="ML138" s="14"/>
      <c r="MM138" s="14"/>
      <c r="MN138" s="14"/>
      <c r="MO138" s="14"/>
      <c r="MP138" s="14"/>
      <c r="MQ138" s="14"/>
      <c r="MR138" s="14"/>
      <c r="MS138" s="14"/>
      <c r="MT138" s="14"/>
      <c r="MU138" s="14"/>
      <c r="MV138" s="14"/>
      <c r="MW138" s="14"/>
      <c r="MX138" s="14"/>
      <c r="MY138" s="14"/>
      <c r="MZ138" s="14"/>
      <c r="NA138" s="14"/>
      <c r="NB138" s="14"/>
      <c r="NC138" s="14"/>
      <c r="ND138" s="14"/>
      <c r="NE138" s="14"/>
      <c r="NF138" s="14"/>
      <c r="NG138" s="14"/>
      <c r="NH138" s="14"/>
      <c r="NI138" s="14"/>
      <c r="NJ138" s="14"/>
      <c r="NK138" s="14"/>
      <c r="NL138" s="14"/>
      <c r="NM138" s="14"/>
      <c r="NN138" s="14"/>
      <c r="NO138" s="14"/>
      <c r="NP138" s="14"/>
      <c r="NQ138" s="14"/>
      <c r="NR138" s="14"/>
      <c r="NS138" s="14"/>
      <c r="NT138" s="14"/>
      <c r="NU138" s="14"/>
      <c r="NV138" s="14"/>
      <c r="NW138" s="14"/>
      <c r="NX138" s="14"/>
      <c r="NY138" s="14"/>
      <c r="NZ138" s="14"/>
      <c r="OA138" s="14"/>
      <c r="OB138" s="14"/>
      <c r="OC138" s="14"/>
      <c r="OD138" s="14"/>
      <c r="OE138" s="14"/>
      <c r="OF138" s="14"/>
      <c r="OG138" s="14"/>
      <c r="OH138" s="14"/>
      <c r="OI138" s="14"/>
      <c r="OJ138" s="14"/>
      <c r="OK138" s="14"/>
      <c r="OL138" s="14"/>
      <c r="OM138" s="14"/>
      <c r="ON138" s="14"/>
      <c r="OO138" s="14"/>
      <c r="OP138" s="14"/>
      <c r="OQ138" s="14"/>
      <c r="OR138" s="14"/>
      <c r="OS138" s="14"/>
      <c r="OT138" s="14"/>
      <c r="OU138" s="14"/>
      <c r="OV138" s="14"/>
      <c r="OW138" s="14"/>
      <c r="OX138" s="14"/>
      <c r="OY138" s="14"/>
      <c r="OZ138" s="14"/>
      <c r="PA138" s="14"/>
      <c r="PB138" s="14"/>
      <c r="PC138" s="14"/>
      <c r="PD138" s="14"/>
      <c r="PE138" s="14"/>
      <c r="PF138" s="14"/>
      <c r="PG138" s="14"/>
      <c r="PH138" s="14"/>
      <c r="PI138" s="14"/>
      <c r="PJ138" s="14"/>
      <c r="PK138" s="14"/>
      <c r="PL138" s="14"/>
      <c r="PM138" s="14"/>
      <c r="PN138" s="14"/>
      <c r="PO138" s="14"/>
      <c r="PP138" s="14"/>
      <c r="PQ138" s="14"/>
      <c r="PR138" s="14"/>
      <c r="PS138" s="14"/>
      <c r="PT138" s="14"/>
      <c r="PU138" s="14"/>
      <c r="PV138" s="14"/>
      <c r="PW138" s="14"/>
      <c r="PX138" s="14"/>
      <c r="PY138" s="14"/>
      <c r="PZ138" s="14"/>
      <c r="QA138" s="14"/>
      <c r="QB138" s="14"/>
      <c r="QC138" s="14"/>
      <c r="QD138" s="14"/>
    </row>
    <row r="139" spans="1:446" s="16" customFormat="1" x14ac:dyDescent="0.35">
      <c r="A139" s="8" t="s">
        <v>147</v>
      </c>
      <c r="B139" s="9" t="s">
        <v>148</v>
      </c>
      <c r="C139" s="9" t="s">
        <v>61</v>
      </c>
      <c r="D139" s="9">
        <v>164</v>
      </c>
      <c r="E139" s="1"/>
      <c r="F139" s="10">
        <f t="shared" si="3"/>
        <v>0</v>
      </c>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4"/>
      <c r="BK139" s="14"/>
      <c r="BL139" s="14"/>
      <c r="BM139" s="14"/>
      <c r="BN139" s="14"/>
      <c r="BO139" s="14"/>
      <c r="BP139" s="14"/>
      <c r="BQ139" s="14"/>
      <c r="BR139" s="14"/>
      <c r="BS139" s="14"/>
      <c r="BT139" s="14"/>
      <c r="BU139" s="14"/>
      <c r="BV139" s="14"/>
      <c r="BW139" s="14"/>
      <c r="BX139" s="14"/>
      <c r="BY139" s="14"/>
      <c r="BZ139" s="14"/>
      <c r="CA139" s="14"/>
      <c r="CB139" s="14"/>
      <c r="CC139" s="14"/>
      <c r="CD139" s="14"/>
      <c r="CE139" s="14"/>
      <c r="CF139" s="14"/>
      <c r="CG139" s="14"/>
      <c r="CH139" s="14"/>
      <c r="CI139" s="14"/>
      <c r="CJ139" s="14"/>
      <c r="CK139" s="14"/>
      <c r="CL139" s="14"/>
      <c r="CM139" s="14"/>
      <c r="CN139" s="14"/>
      <c r="CO139" s="14"/>
      <c r="CP139" s="14"/>
      <c r="CQ139" s="14"/>
      <c r="CR139" s="14"/>
      <c r="CS139" s="14"/>
      <c r="CT139" s="14"/>
      <c r="CU139" s="14"/>
      <c r="CV139" s="14"/>
      <c r="CW139" s="14"/>
      <c r="CX139" s="14"/>
      <c r="CY139" s="14"/>
      <c r="CZ139" s="14"/>
      <c r="DA139" s="14"/>
      <c r="DB139" s="14"/>
      <c r="DC139" s="14"/>
      <c r="DD139" s="14"/>
      <c r="DE139" s="14"/>
      <c r="DF139" s="14"/>
      <c r="DG139" s="14"/>
      <c r="DH139" s="14"/>
      <c r="DI139" s="14"/>
      <c r="DJ139" s="14"/>
      <c r="DK139" s="14"/>
      <c r="DL139" s="14"/>
      <c r="DM139" s="14"/>
      <c r="DN139" s="14"/>
      <c r="DO139" s="14"/>
      <c r="DP139" s="14"/>
      <c r="DQ139" s="14"/>
      <c r="DR139" s="14"/>
      <c r="DS139" s="14"/>
      <c r="DT139" s="14"/>
      <c r="DU139" s="14"/>
      <c r="DV139" s="14"/>
      <c r="DW139" s="14"/>
      <c r="DX139" s="14"/>
      <c r="DY139" s="14"/>
      <c r="DZ139" s="14"/>
      <c r="EA139" s="14"/>
      <c r="EB139" s="14"/>
      <c r="EC139" s="14"/>
      <c r="ED139" s="14"/>
      <c r="EE139" s="14"/>
      <c r="EF139" s="14"/>
      <c r="EG139" s="14"/>
      <c r="EH139" s="14"/>
      <c r="EI139" s="14"/>
      <c r="EJ139" s="14"/>
      <c r="EK139" s="14"/>
      <c r="EL139" s="14"/>
      <c r="EM139" s="14"/>
      <c r="EN139" s="14"/>
      <c r="EO139" s="14"/>
      <c r="EP139" s="14"/>
      <c r="EQ139" s="14"/>
      <c r="ER139" s="14"/>
      <c r="ES139" s="14"/>
      <c r="ET139" s="14"/>
      <c r="EU139" s="14"/>
      <c r="EV139" s="14"/>
      <c r="EW139" s="14"/>
      <c r="EX139" s="14"/>
      <c r="EY139" s="14"/>
      <c r="EZ139" s="14"/>
      <c r="FA139" s="14"/>
      <c r="FB139" s="14"/>
      <c r="FC139" s="14"/>
      <c r="FD139" s="14"/>
      <c r="FE139" s="14"/>
      <c r="FF139" s="14"/>
      <c r="FG139" s="14"/>
      <c r="FH139" s="14"/>
      <c r="FI139" s="14"/>
      <c r="FJ139" s="14"/>
      <c r="FK139" s="14"/>
      <c r="FL139" s="14"/>
      <c r="FM139" s="14"/>
      <c r="FN139" s="14"/>
      <c r="FO139" s="14"/>
      <c r="FP139" s="14"/>
      <c r="FQ139" s="14"/>
      <c r="FR139" s="14"/>
      <c r="FS139" s="14"/>
      <c r="FT139" s="14"/>
      <c r="FU139" s="14"/>
      <c r="FV139" s="14"/>
      <c r="FW139" s="14"/>
      <c r="FX139" s="14"/>
      <c r="FY139" s="14"/>
      <c r="FZ139" s="14"/>
      <c r="GA139" s="14"/>
      <c r="GB139" s="14"/>
      <c r="GC139" s="14"/>
      <c r="GD139" s="14"/>
      <c r="GE139" s="14"/>
      <c r="GF139" s="14"/>
      <c r="GG139" s="14"/>
      <c r="GH139" s="14"/>
      <c r="GI139" s="14"/>
      <c r="GJ139" s="14"/>
      <c r="GK139" s="14"/>
      <c r="GL139" s="14"/>
      <c r="GM139" s="14"/>
      <c r="GN139" s="14"/>
      <c r="GO139" s="14"/>
      <c r="GP139" s="14"/>
      <c r="GQ139" s="14"/>
      <c r="GR139" s="14"/>
      <c r="GS139" s="14"/>
      <c r="GT139" s="14"/>
      <c r="GU139" s="14"/>
      <c r="GV139" s="14"/>
      <c r="GW139" s="14"/>
      <c r="GX139" s="14"/>
      <c r="GY139" s="14"/>
      <c r="GZ139" s="14"/>
      <c r="HA139" s="14"/>
      <c r="HB139" s="14"/>
      <c r="HC139" s="14"/>
      <c r="HD139" s="14"/>
      <c r="HE139" s="14"/>
      <c r="HF139" s="14"/>
      <c r="HG139" s="14"/>
      <c r="HH139" s="14"/>
      <c r="HI139" s="14"/>
      <c r="HJ139" s="14"/>
      <c r="HK139" s="14"/>
      <c r="HL139" s="14"/>
      <c r="HM139" s="14"/>
      <c r="HN139" s="14"/>
      <c r="HO139" s="14"/>
      <c r="HP139" s="14"/>
      <c r="HQ139" s="14"/>
      <c r="HR139" s="14"/>
      <c r="HS139" s="14"/>
      <c r="HT139" s="14"/>
      <c r="HU139" s="14"/>
      <c r="HV139" s="14"/>
      <c r="HW139" s="14"/>
      <c r="HX139" s="14"/>
      <c r="HY139" s="14"/>
      <c r="HZ139" s="14"/>
      <c r="IA139" s="14"/>
      <c r="IB139" s="14"/>
      <c r="IC139" s="14"/>
      <c r="ID139" s="14"/>
      <c r="IE139" s="14"/>
      <c r="IF139" s="14"/>
      <c r="IG139" s="14"/>
      <c r="IH139" s="14"/>
      <c r="II139" s="14"/>
      <c r="IJ139" s="14"/>
      <c r="IK139" s="14"/>
      <c r="IL139" s="14"/>
      <c r="IM139" s="14"/>
      <c r="IN139" s="14"/>
      <c r="IO139" s="14"/>
      <c r="IP139" s="14"/>
      <c r="IQ139" s="14"/>
      <c r="IR139" s="14"/>
      <c r="IS139" s="14"/>
      <c r="IT139" s="14"/>
      <c r="IU139" s="14"/>
      <c r="IV139" s="14"/>
      <c r="IW139" s="14"/>
      <c r="IX139" s="14"/>
      <c r="IY139" s="14"/>
      <c r="IZ139" s="14"/>
      <c r="JA139" s="14"/>
      <c r="JB139" s="14"/>
      <c r="JC139" s="14"/>
      <c r="JD139" s="14"/>
      <c r="JE139" s="14"/>
      <c r="JF139" s="14"/>
      <c r="JG139" s="14"/>
      <c r="JH139" s="14"/>
      <c r="JI139" s="14"/>
      <c r="JJ139" s="14"/>
      <c r="JK139" s="14"/>
      <c r="JL139" s="14"/>
      <c r="JM139" s="14"/>
      <c r="JN139" s="14"/>
      <c r="JO139" s="14"/>
      <c r="JP139" s="14"/>
      <c r="JQ139" s="14"/>
      <c r="JR139" s="14"/>
      <c r="JS139" s="14"/>
      <c r="JT139" s="14"/>
      <c r="JU139" s="14"/>
      <c r="JV139" s="14"/>
      <c r="JW139" s="14"/>
      <c r="JX139" s="14"/>
      <c r="JY139" s="14"/>
      <c r="JZ139" s="14"/>
      <c r="KA139" s="14"/>
      <c r="KB139" s="14"/>
      <c r="KC139" s="14"/>
      <c r="KD139" s="14"/>
      <c r="KE139" s="14"/>
      <c r="KF139" s="14"/>
      <c r="KG139" s="14"/>
      <c r="KH139" s="14"/>
      <c r="KI139" s="14"/>
      <c r="KJ139" s="14"/>
      <c r="KK139" s="14"/>
      <c r="KL139" s="14"/>
      <c r="KM139" s="14"/>
      <c r="KN139" s="14"/>
      <c r="KO139" s="14"/>
      <c r="KP139" s="14"/>
      <c r="KQ139" s="14"/>
      <c r="KR139" s="14"/>
      <c r="KS139" s="14"/>
      <c r="KT139" s="14"/>
      <c r="KU139" s="14"/>
      <c r="KV139" s="14"/>
      <c r="KW139" s="14"/>
      <c r="KX139" s="14"/>
      <c r="KY139" s="14"/>
      <c r="KZ139" s="14"/>
      <c r="LA139" s="14"/>
      <c r="LB139" s="14"/>
      <c r="LC139" s="14"/>
      <c r="LD139" s="14"/>
      <c r="LE139" s="14"/>
      <c r="LF139" s="14"/>
      <c r="LG139" s="14"/>
      <c r="LH139" s="14"/>
      <c r="LI139" s="14"/>
      <c r="LJ139" s="14"/>
      <c r="LK139" s="14"/>
      <c r="LL139" s="14"/>
      <c r="LM139" s="14"/>
      <c r="LN139" s="14"/>
      <c r="LO139" s="14"/>
      <c r="LP139" s="14"/>
      <c r="LQ139" s="14"/>
      <c r="LR139" s="14"/>
      <c r="LS139" s="14"/>
      <c r="LT139" s="14"/>
      <c r="LU139" s="14"/>
      <c r="LV139" s="14"/>
      <c r="LW139" s="14"/>
      <c r="LX139" s="14"/>
      <c r="LY139" s="14"/>
      <c r="LZ139" s="14"/>
      <c r="MA139" s="14"/>
      <c r="MB139" s="14"/>
      <c r="MC139" s="14"/>
      <c r="MD139" s="14"/>
      <c r="ME139" s="14"/>
      <c r="MF139" s="14"/>
      <c r="MG139" s="14"/>
      <c r="MH139" s="14"/>
      <c r="MI139" s="14"/>
      <c r="MJ139" s="14"/>
      <c r="MK139" s="14"/>
      <c r="ML139" s="14"/>
      <c r="MM139" s="14"/>
      <c r="MN139" s="14"/>
      <c r="MO139" s="14"/>
      <c r="MP139" s="14"/>
      <c r="MQ139" s="14"/>
      <c r="MR139" s="14"/>
      <c r="MS139" s="14"/>
      <c r="MT139" s="14"/>
      <c r="MU139" s="14"/>
      <c r="MV139" s="14"/>
      <c r="MW139" s="14"/>
      <c r="MX139" s="14"/>
      <c r="MY139" s="14"/>
      <c r="MZ139" s="14"/>
      <c r="NA139" s="14"/>
      <c r="NB139" s="14"/>
      <c r="NC139" s="14"/>
      <c r="ND139" s="14"/>
      <c r="NE139" s="14"/>
      <c r="NF139" s="14"/>
      <c r="NG139" s="14"/>
      <c r="NH139" s="14"/>
      <c r="NI139" s="14"/>
      <c r="NJ139" s="14"/>
      <c r="NK139" s="14"/>
      <c r="NL139" s="14"/>
      <c r="NM139" s="14"/>
      <c r="NN139" s="14"/>
      <c r="NO139" s="14"/>
      <c r="NP139" s="14"/>
      <c r="NQ139" s="14"/>
      <c r="NR139" s="14"/>
      <c r="NS139" s="14"/>
      <c r="NT139" s="14"/>
      <c r="NU139" s="14"/>
      <c r="NV139" s="14"/>
      <c r="NW139" s="14"/>
      <c r="NX139" s="14"/>
      <c r="NY139" s="14"/>
      <c r="NZ139" s="14"/>
      <c r="OA139" s="14"/>
      <c r="OB139" s="14"/>
      <c r="OC139" s="14"/>
      <c r="OD139" s="14"/>
      <c r="OE139" s="14"/>
      <c r="OF139" s="14"/>
      <c r="OG139" s="14"/>
      <c r="OH139" s="14"/>
      <c r="OI139" s="14"/>
      <c r="OJ139" s="14"/>
      <c r="OK139" s="14"/>
      <c r="OL139" s="14"/>
      <c r="OM139" s="14"/>
      <c r="ON139" s="14"/>
      <c r="OO139" s="14"/>
      <c r="OP139" s="14"/>
      <c r="OQ139" s="14"/>
      <c r="OR139" s="14"/>
      <c r="OS139" s="14"/>
      <c r="OT139" s="14"/>
      <c r="OU139" s="14"/>
      <c r="OV139" s="14"/>
      <c r="OW139" s="14"/>
      <c r="OX139" s="14"/>
      <c r="OY139" s="14"/>
      <c r="OZ139" s="14"/>
      <c r="PA139" s="14"/>
      <c r="PB139" s="14"/>
      <c r="PC139" s="14"/>
      <c r="PD139" s="14"/>
      <c r="PE139" s="14"/>
      <c r="PF139" s="14"/>
      <c r="PG139" s="14"/>
      <c r="PH139" s="14"/>
      <c r="PI139" s="14"/>
      <c r="PJ139" s="14"/>
      <c r="PK139" s="14"/>
      <c r="PL139" s="14"/>
      <c r="PM139" s="14"/>
      <c r="PN139" s="14"/>
      <c r="PO139" s="14"/>
      <c r="PP139" s="14"/>
      <c r="PQ139" s="14"/>
      <c r="PR139" s="14"/>
      <c r="PS139" s="14"/>
      <c r="PT139" s="14"/>
      <c r="PU139" s="14"/>
      <c r="PV139" s="14"/>
      <c r="PW139" s="14"/>
      <c r="PX139" s="14"/>
      <c r="PY139" s="14"/>
      <c r="PZ139" s="14"/>
      <c r="QA139" s="14"/>
      <c r="QB139" s="14"/>
      <c r="QC139" s="14"/>
      <c r="QD139" s="14"/>
    </row>
    <row r="140" spans="1:446" s="16" customFormat="1" x14ac:dyDescent="0.35">
      <c r="A140" s="8" t="s">
        <v>149</v>
      </c>
      <c r="B140" s="9" t="s">
        <v>150</v>
      </c>
      <c r="C140" s="9" t="s">
        <v>61</v>
      </c>
      <c r="D140" s="9">
        <v>84</v>
      </c>
      <c r="E140" s="1"/>
      <c r="F140" s="10">
        <f t="shared" si="3"/>
        <v>0</v>
      </c>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4"/>
      <c r="BK140" s="14"/>
      <c r="BL140" s="14"/>
      <c r="BM140" s="14"/>
      <c r="BN140" s="14"/>
      <c r="BO140" s="14"/>
      <c r="BP140" s="14"/>
      <c r="BQ140" s="14"/>
      <c r="BR140" s="14"/>
      <c r="BS140" s="14"/>
      <c r="BT140" s="14"/>
      <c r="BU140" s="14"/>
      <c r="BV140" s="14"/>
      <c r="BW140" s="14"/>
      <c r="BX140" s="14"/>
      <c r="BY140" s="14"/>
      <c r="BZ140" s="14"/>
      <c r="CA140" s="14"/>
      <c r="CB140" s="14"/>
      <c r="CC140" s="14"/>
      <c r="CD140" s="14"/>
      <c r="CE140" s="14"/>
      <c r="CF140" s="14"/>
      <c r="CG140" s="14"/>
      <c r="CH140" s="14"/>
      <c r="CI140" s="14"/>
      <c r="CJ140" s="14"/>
      <c r="CK140" s="14"/>
      <c r="CL140" s="14"/>
      <c r="CM140" s="14"/>
      <c r="CN140" s="14"/>
      <c r="CO140" s="14"/>
      <c r="CP140" s="14"/>
      <c r="CQ140" s="14"/>
      <c r="CR140" s="14"/>
      <c r="CS140" s="14"/>
      <c r="CT140" s="14"/>
      <c r="CU140" s="14"/>
      <c r="CV140" s="14"/>
      <c r="CW140" s="14"/>
      <c r="CX140" s="14"/>
      <c r="CY140" s="14"/>
      <c r="CZ140" s="14"/>
      <c r="DA140" s="14"/>
      <c r="DB140" s="14"/>
      <c r="DC140" s="14"/>
      <c r="DD140" s="14"/>
      <c r="DE140" s="14"/>
      <c r="DF140" s="14"/>
      <c r="DG140" s="14"/>
      <c r="DH140" s="14"/>
      <c r="DI140" s="14"/>
      <c r="DJ140" s="14"/>
      <c r="DK140" s="14"/>
      <c r="DL140" s="14"/>
      <c r="DM140" s="14"/>
      <c r="DN140" s="14"/>
      <c r="DO140" s="14"/>
      <c r="DP140" s="14"/>
      <c r="DQ140" s="14"/>
      <c r="DR140" s="14"/>
      <c r="DS140" s="14"/>
      <c r="DT140" s="14"/>
      <c r="DU140" s="14"/>
      <c r="DV140" s="14"/>
      <c r="DW140" s="14"/>
      <c r="DX140" s="14"/>
      <c r="DY140" s="14"/>
      <c r="DZ140" s="14"/>
      <c r="EA140" s="14"/>
      <c r="EB140" s="14"/>
      <c r="EC140" s="14"/>
      <c r="ED140" s="14"/>
      <c r="EE140" s="14"/>
      <c r="EF140" s="14"/>
      <c r="EG140" s="14"/>
      <c r="EH140" s="14"/>
      <c r="EI140" s="14"/>
      <c r="EJ140" s="14"/>
      <c r="EK140" s="14"/>
      <c r="EL140" s="14"/>
      <c r="EM140" s="14"/>
      <c r="EN140" s="14"/>
      <c r="EO140" s="14"/>
      <c r="EP140" s="14"/>
      <c r="EQ140" s="14"/>
      <c r="ER140" s="14"/>
      <c r="ES140" s="14"/>
      <c r="ET140" s="14"/>
      <c r="EU140" s="14"/>
      <c r="EV140" s="14"/>
      <c r="EW140" s="14"/>
      <c r="EX140" s="14"/>
      <c r="EY140" s="14"/>
      <c r="EZ140" s="14"/>
      <c r="FA140" s="14"/>
      <c r="FB140" s="14"/>
      <c r="FC140" s="14"/>
      <c r="FD140" s="14"/>
      <c r="FE140" s="14"/>
      <c r="FF140" s="14"/>
      <c r="FG140" s="14"/>
      <c r="FH140" s="14"/>
      <c r="FI140" s="14"/>
      <c r="FJ140" s="14"/>
      <c r="FK140" s="14"/>
      <c r="FL140" s="14"/>
      <c r="FM140" s="14"/>
      <c r="FN140" s="14"/>
      <c r="FO140" s="14"/>
      <c r="FP140" s="14"/>
      <c r="FQ140" s="14"/>
      <c r="FR140" s="14"/>
      <c r="FS140" s="14"/>
      <c r="FT140" s="14"/>
      <c r="FU140" s="14"/>
      <c r="FV140" s="14"/>
      <c r="FW140" s="14"/>
      <c r="FX140" s="14"/>
      <c r="FY140" s="14"/>
      <c r="FZ140" s="14"/>
      <c r="GA140" s="14"/>
      <c r="GB140" s="14"/>
      <c r="GC140" s="14"/>
      <c r="GD140" s="14"/>
      <c r="GE140" s="14"/>
      <c r="GF140" s="14"/>
      <c r="GG140" s="14"/>
      <c r="GH140" s="14"/>
      <c r="GI140" s="14"/>
      <c r="GJ140" s="14"/>
      <c r="GK140" s="14"/>
      <c r="GL140" s="14"/>
      <c r="GM140" s="14"/>
      <c r="GN140" s="14"/>
      <c r="GO140" s="14"/>
      <c r="GP140" s="14"/>
      <c r="GQ140" s="14"/>
      <c r="GR140" s="14"/>
      <c r="GS140" s="14"/>
      <c r="GT140" s="14"/>
      <c r="GU140" s="14"/>
      <c r="GV140" s="14"/>
      <c r="GW140" s="14"/>
      <c r="GX140" s="14"/>
      <c r="GY140" s="14"/>
      <c r="GZ140" s="14"/>
      <c r="HA140" s="14"/>
      <c r="HB140" s="14"/>
      <c r="HC140" s="14"/>
      <c r="HD140" s="14"/>
      <c r="HE140" s="14"/>
      <c r="HF140" s="14"/>
      <c r="HG140" s="14"/>
      <c r="HH140" s="14"/>
      <c r="HI140" s="14"/>
      <c r="HJ140" s="14"/>
      <c r="HK140" s="14"/>
      <c r="HL140" s="14"/>
      <c r="HM140" s="14"/>
      <c r="HN140" s="14"/>
      <c r="HO140" s="14"/>
      <c r="HP140" s="14"/>
      <c r="HQ140" s="14"/>
      <c r="HR140" s="14"/>
      <c r="HS140" s="14"/>
      <c r="HT140" s="14"/>
      <c r="HU140" s="14"/>
      <c r="HV140" s="14"/>
      <c r="HW140" s="14"/>
      <c r="HX140" s="14"/>
      <c r="HY140" s="14"/>
      <c r="HZ140" s="14"/>
      <c r="IA140" s="14"/>
      <c r="IB140" s="14"/>
      <c r="IC140" s="14"/>
      <c r="ID140" s="14"/>
      <c r="IE140" s="14"/>
      <c r="IF140" s="14"/>
      <c r="IG140" s="14"/>
      <c r="IH140" s="14"/>
      <c r="II140" s="14"/>
      <c r="IJ140" s="14"/>
      <c r="IK140" s="14"/>
      <c r="IL140" s="14"/>
      <c r="IM140" s="14"/>
      <c r="IN140" s="14"/>
      <c r="IO140" s="14"/>
      <c r="IP140" s="14"/>
      <c r="IQ140" s="14"/>
      <c r="IR140" s="14"/>
      <c r="IS140" s="14"/>
      <c r="IT140" s="14"/>
      <c r="IU140" s="14"/>
      <c r="IV140" s="14"/>
      <c r="IW140" s="14"/>
      <c r="IX140" s="14"/>
      <c r="IY140" s="14"/>
      <c r="IZ140" s="14"/>
      <c r="JA140" s="14"/>
      <c r="JB140" s="14"/>
      <c r="JC140" s="14"/>
      <c r="JD140" s="14"/>
      <c r="JE140" s="14"/>
      <c r="JF140" s="14"/>
      <c r="JG140" s="14"/>
      <c r="JH140" s="14"/>
      <c r="JI140" s="14"/>
      <c r="JJ140" s="14"/>
      <c r="JK140" s="14"/>
      <c r="JL140" s="14"/>
      <c r="JM140" s="14"/>
      <c r="JN140" s="14"/>
      <c r="JO140" s="14"/>
      <c r="JP140" s="14"/>
      <c r="JQ140" s="14"/>
      <c r="JR140" s="14"/>
      <c r="JS140" s="14"/>
      <c r="JT140" s="14"/>
      <c r="JU140" s="14"/>
      <c r="JV140" s="14"/>
      <c r="JW140" s="14"/>
      <c r="JX140" s="14"/>
      <c r="JY140" s="14"/>
      <c r="JZ140" s="14"/>
      <c r="KA140" s="14"/>
      <c r="KB140" s="14"/>
      <c r="KC140" s="14"/>
      <c r="KD140" s="14"/>
      <c r="KE140" s="14"/>
      <c r="KF140" s="14"/>
      <c r="KG140" s="14"/>
      <c r="KH140" s="14"/>
      <c r="KI140" s="14"/>
      <c r="KJ140" s="14"/>
      <c r="KK140" s="14"/>
      <c r="KL140" s="14"/>
      <c r="KM140" s="14"/>
      <c r="KN140" s="14"/>
      <c r="KO140" s="14"/>
      <c r="KP140" s="14"/>
      <c r="KQ140" s="14"/>
      <c r="KR140" s="14"/>
      <c r="KS140" s="14"/>
      <c r="KT140" s="14"/>
      <c r="KU140" s="14"/>
      <c r="KV140" s="14"/>
      <c r="KW140" s="14"/>
      <c r="KX140" s="14"/>
      <c r="KY140" s="14"/>
      <c r="KZ140" s="14"/>
      <c r="LA140" s="14"/>
      <c r="LB140" s="14"/>
      <c r="LC140" s="14"/>
      <c r="LD140" s="14"/>
      <c r="LE140" s="14"/>
      <c r="LF140" s="14"/>
      <c r="LG140" s="14"/>
      <c r="LH140" s="14"/>
      <c r="LI140" s="14"/>
      <c r="LJ140" s="14"/>
      <c r="LK140" s="14"/>
      <c r="LL140" s="14"/>
      <c r="LM140" s="14"/>
      <c r="LN140" s="14"/>
      <c r="LO140" s="14"/>
      <c r="LP140" s="14"/>
      <c r="LQ140" s="14"/>
      <c r="LR140" s="14"/>
      <c r="LS140" s="14"/>
      <c r="LT140" s="14"/>
      <c r="LU140" s="14"/>
      <c r="LV140" s="14"/>
      <c r="LW140" s="14"/>
      <c r="LX140" s="14"/>
      <c r="LY140" s="14"/>
      <c r="LZ140" s="14"/>
      <c r="MA140" s="14"/>
      <c r="MB140" s="14"/>
      <c r="MC140" s="14"/>
      <c r="MD140" s="14"/>
      <c r="ME140" s="14"/>
      <c r="MF140" s="14"/>
      <c r="MG140" s="14"/>
      <c r="MH140" s="14"/>
      <c r="MI140" s="14"/>
      <c r="MJ140" s="14"/>
      <c r="MK140" s="14"/>
      <c r="ML140" s="14"/>
      <c r="MM140" s="14"/>
      <c r="MN140" s="14"/>
      <c r="MO140" s="14"/>
      <c r="MP140" s="14"/>
      <c r="MQ140" s="14"/>
      <c r="MR140" s="14"/>
      <c r="MS140" s="14"/>
      <c r="MT140" s="14"/>
      <c r="MU140" s="14"/>
      <c r="MV140" s="14"/>
      <c r="MW140" s="14"/>
      <c r="MX140" s="14"/>
      <c r="MY140" s="14"/>
      <c r="MZ140" s="14"/>
      <c r="NA140" s="14"/>
      <c r="NB140" s="14"/>
      <c r="NC140" s="14"/>
      <c r="ND140" s="14"/>
      <c r="NE140" s="14"/>
      <c r="NF140" s="14"/>
      <c r="NG140" s="14"/>
      <c r="NH140" s="14"/>
      <c r="NI140" s="14"/>
      <c r="NJ140" s="14"/>
      <c r="NK140" s="14"/>
      <c r="NL140" s="14"/>
      <c r="NM140" s="14"/>
      <c r="NN140" s="14"/>
      <c r="NO140" s="14"/>
      <c r="NP140" s="14"/>
      <c r="NQ140" s="14"/>
      <c r="NR140" s="14"/>
      <c r="NS140" s="14"/>
      <c r="NT140" s="14"/>
      <c r="NU140" s="14"/>
      <c r="NV140" s="14"/>
      <c r="NW140" s="14"/>
      <c r="NX140" s="14"/>
      <c r="NY140" s="14"/>
      <c r="NZ140" s="14"/>
      <c r="OA140" s="14"/>
      <c r="OB140" s="14"/>
      <c r="OC140" s="14"/>
      <c r="OD140" s="14"/>
      <c r="OE140" s="14"/>
      <c r="OF140" s="14"/>
      <c r="OG140" s="14"/>
      <c r="OH140" s="14"/>
      <c r="OI140" s="14"/>
      <c r="OJ140" s="14"/>
      <c r="OK140" s="14"/>
      <c r="OL140" s="14"/>
      <c r="OM140" s="14"/>
      <c r="ON140" s="14"/>
      <c r="OO140" s="14"/>
      <c r="OP140" s="14"/>
      <c r="OQ140" s="14"/>
      <c r="OR140" s="14"/>
      <c r="OS140" s="14"/>
      <c r="OT140" s="14"/>
      <c r="OU140" s="14"/>
      <c r="OV140" s="14"/>
      <c r="OW140" s="14"/>
      <c r="OX140" s="14"/>
      <c r="OY140" s="14"/>
      <c r="OZ140" s="14"/>
      <c r="PA140" s="14"/>
      <c r="PB140" s="14"/>
      <c r="PC140" s="14"/>
      <c r="PD140" s="14"/>
      <c r="PE140" s="14"/>
      <c r="PF140" s="14"/>
      <c r="PG140" s="14"/>
      <c r="PH140" s="14"/>
      <c r="PI140" s="14"/>
      <c r="PJ140" s="14"/>
      <c r="PK140" s="14"/>
      <c r="PL140" s="14"/>
      <c r="PM140" s="14"/>
      <c r="PN140" s="14"/>
      <c r="PO140" s="14"/>
      <c r="PP140" s="14"/>
      <c r="PQ140" s="14"/>
      <c r="PR140" s="14"/>
      <c r="PS140" s="14"/>
      <c r="PT140" s="14"/>
      <c r="PU140" s="14"/>
      <c r="PV140" s="14"/>
      <c r="PW140" s="14"/>
      <c r="PX140" s="14"/>
      <c r="PY140" s="14"/>
      <c r="PZ140" s="14"/>
      <c r="QA140" s="14"/>
      <c r="QB140" s="14"/>
      <c r="QC140" s="14"/>
      <c r="QD140" s="14"/>
    </row>
    <row r="141" spans="1:446" s="16" customFormat="1" x14ac:dyDescent="0.35">
      <c r="A141" s="8" t="s">
        <v>151</v>
      </c>
      <c r="B141" s="9" t="s">
        <v>152</v>
      </c>
      <c r="C141" s="9" t="s">
        <v>61</v>
      </c>
      <c r="D141" s="9">
        <v>64</v>
      </c>
      <c r="E141" s="1"/>
      <c r="F141" s="10">
        <f t="shared" si="3"/>
        <v>0</v>
      </c>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14"/>
      <c r="BK141" s="14"/>
      <c r="BL141" s="14"/>
      <c r="BM141" s="14"/>
      <c r="BN141" s="14"/>
      <c r="BO141" s="14"/>
      <c r="BP141" s="14"/>
      <c r="BQ141" s="14"/>
      <c r="BR141" s="14"/>
      <c r="BS141" s="14"/>
      <c r="BT141" s="14"/>
      <c r="BU141" s="14"/>
      <c r="BV141" s="14"/>
      <c r="BW141" s="14"/>
      <c r="BX141" s="14"/>
      <c r="BY141" s="14"/>
      <c r="BZ141" s="14"/>
      <c r="CA141" s="14"/>
      <c r="CB141" s="14"/>
      <c r="CC141" s="14"/>
      <c r="CD141" s="14"/>
      <c r="CE141" s="14"/>
      <c r="CF141" s="14"/>
      <c r="CG141" s="14"/>
      <c r="CH141" s="14"/>
      <c r="CI141" s="14"/>
      <c r="CJ141" s="14"/>
      <c r="CK141" s="14"/>
      <c r="CL141" s="14"/>
      <c r="CM141" s="14"/>
      <c r="CN141" s="14"/>
      <c r="CO141" s="14"/>
      <c r="CP141" s="14"/>
      <c r="CQ141" s="14"/>
      <c r="CR141" s="14"/>
      <c r="CS141" s="14"/>
      <c r="CT141" s="14"/>
      <c r="CU141" s="14"/>
      <c r="CV141" s="14"/>
      <c r="CW141" s="14"/>
      <c r="CX141" s="14"/>
      <c r="CY141" s="14"/>
      <c r="CZ141" s="14"/>
      <c r="DA141" s="14"/>
      <c r="DB141" s="14"/>
      <c r="DC141" s="14"/>
      <c r="DD141" s="14"/>
      <c r="DE141" s="14"/>
      <c r="DF141" s="14"/>
      <c r="DG141" s="14"/>
      <c r="DH141" s="14"/>
      <c r="DI141" s="14"/>
      <c r="DJ141" s="14"/>
      <c r="DK141" s="14"/>
      <c r="DL141" s="14"/>
      <c r="DM141" s="14"/>
      <c r="DN141" s="14"/>
      <c r="DO141" s="14"/>
      <c r="DP141" s="14"/>
      <c r="DQ141" s="14"/>
      <c r="DR141" s="14"/>
      <c r="DS141" s="14"/>
      <c r="DT141" s="14"/>
      <c r="DU141" s="14"/>
      <c r="DV141" s="14"/>
      <c r="DW141" s="14"/>
      <c r="DX141" s="14"/>
      <c r="DY141" s="14"/>
      <c r="DZ141" s="14"/>
      <c r="EA141" s="14"/>
      <c r="EB141" s="14"/>
      <c r="EC141" s="14"/>
      <c r="ED141" s="14"/>
      <c r="EE141" s="14"/>
      <c r="EF141" s="14"/>
      <c r="EG141" s="14"/>
      <c r="EH141" s="14"/>
      <c r="EI141" s="14"/>
      <c r="EJ141" s="14"/>
      <c r="EK141" s="14"/>
      <c r="EL141" s="14"/>
      <c r="EM141" s="14"/>
      <c r="EN141" s="14"/>
      <c r="EO141" s="14"/>
      <c r="EP141" s="14"/>
      <c r="EQ141" s="14"/>
      <c r="ER141" s="14"/>
      <c r="ES141" s="14"/>
      <c r="ET141" s="14"/>
      <c r="EU141" s="14"/>
      <c r="EV141" s="14"/>
      <c r="EW141" s="14"/>
      <c r="EX141" s="14"/>
      <c r="EY141" s="14"/>
      <c r="EZ141" s="14"/>
      <c r="FA141" s="14"/>
      <c r="FB141" s="14"/>
      <c r="FC141" s="14"/>
      <c r="FD141" s="14"/>
      <c r="FE141" s="14"/>
      <c r="FF141" s="14"/>
      <c r="FG141" s="14"/>
      <c r="FH141" s="14"/>
      <c r="FI141" s="14"/>
      <c r="FJ141" s="14"/>
      <c r="FK141" s="14"/>
      <c r="FL141" s="14"/>
      <c r="FM141" s="14"/>
      <c r="FN141" s="14"/>
      <c r="FO141" s="14"/>
      <c r="FP141" s="14"/>
      <c r="FQ141" s="14"/>
      <c r="FR141" s="14"/>
      <c r="FS141" s="14"/>
      <c r="FT141" s="14"/>
      <c r="FU141" s="14"/>
      <c r="FV141" s="14"/>
      <c r="FW141" s="14"/>
      <c r="FX141" s="14"/>
      <c r="FY141" s="14"/>
      <c r="FZ141" s="14"/>
      <c r="GA141" s="14"/>
      <c r="GB141" s="14"/>
      <c r="GC141" s="14"/>
      <c r="GD141" s="14"/>
      <c r="GE141" s="14"/>
      <c r="GF141" s="14"/>
      <c r="GG141" s="14"/>
      <c r="GH141" s="14"/>
      <c r="GI141" s="14"/>
      <c r="GJ141" s="14"/>
      <c r="GK141" s="14"/>
      <c r="GL141" s="14"/>
      <c r="GM141" s="14"/>
      <c r="GN141" s="14"/>
      <c r="GO141" s="14"/>
      <c r="GP141" s="14"/>
      <c r="GQ141" s="14"/>
      <c r="GR141" s="14"/>
      <c r="GS141" s="14"/>
      <c r="GT141" s="14"/>
      <c r="GU141" s="14"/>
      <c r="GV141" s="14"/>
      <c r="GW141" s="14"/>
      <c r="GX141" s="14"/>
      <c r="GY141" s="14"/>
      <c r="GZ141" s="14"/>
      <c r="HA141" s="14"/>
      <c r="HB141" s="14"/>
      <c r="HC141" s="14"/>
      <c r="HD141" s="14"/>
      <c r="HE141" s="14"/>
      <c r="HF141" s="14"/>
      <c r="HG141" s="14"/>
      <c r="HH141" s="14"/>
      <c r="HI141" s="14"/>
      <c r="HJ141" s="14"/>
      <c r="HK141" s="14"/>
      <c r="HL141" s="14"/>
      <c r="HM141" s="14"/>
      <c r="HN141" s="14"/>
      <c r="HO141" s="14"/>
      <c r="HP141" s="14"/>
      <c r="HQ141" s="14"/>
      <c r="HR141" s="14"/>
      <c r="HS141" s="14"/>
      <c r="HT141" s="14"/>
      <c r="HU141" s="14"/>
      <c r="HV141" s="14"/>
      <c r="HW141" s="14"/>
      <c r="HX141" s="14"/>
      <c r="HY141" s="14"/>
      <c r="HZ141" s="14"/>
      <c r="IA141" s="14"/>
      <c r="IB141" s="14"/>
      <c r="IC141" s="14"/>
      <c r="ID141" s="14"/>
      <c r="IE141" s="14"/>
      <c r="IF141" s="14"/>
      <c r="IG141" s="14"/>
      <c r="IH141" s="14"/>
      <c r="II141" s="14"/>
      <c r="IJ141" s="14"/>
      <c r="IK141" s="14"/>
      <c r="IL141" s="14"/>
      <c r="IM141" s="14"/>
      <c r="IN141" s="14"/>
      <c r="IO141" s="14"/>
      <c r="IP141" s="14"/>
      <c r="IQ141" s="14"/>
      <c r="IR141" s="14"/>
      <c r="IS141" s="14"/>
      <c r="IT141" s="14"/>
      <c r="IU141" s="14"/>
      <c r="IV141" s="14"/>
      <c r="IW141" s="14"/>
      <c r="IX141" s="14"/>
      <c r="IY141" s="14"/>
      <c r="IZ141" s="14"/>
      <c r="JA141" s="14"/>
      <c r="JB141" s="14"/>
      <c r="JC141" s="14"/>
      <c r="JD141" s="14"/>
      <c r="JE141" s="14"/>
      <c r="JF141" s="14"/>
      <c r="JG141" s="14"/>
      <c r="JH141" s="14"/>
      <c r="JI141" s="14"/>
      <c r="JJ141" s="14"/>
      <c r="JK141" s="14"/>
      <c r="JL141" s="14"/>
      <c r="JM141" s="14"/>
      <c r="JN141" s="14"/>
      <c r="JO141" s="14"/>
      <c r="JP141" s="14"/>
      <c r="JQ141" s="14"/>
      <c r="JR141" s="14"/>
      <c r="JS141" s="14"/>
      <c r="JT141" s="14"/>
      <c r="JU141" s="14"/>
      <c r="JV141" s="14"/>
      <c r="JW141" s="14"/>
      <c r="JX141" s="14"/>
      <c r="JY141" s="14"/>
      <c r="JZ141" s="14"/>
      <c r="KA141" s="14"/>
      <c r="KB141" s="14"/>
      <c r="KC141" s="14"/>
      <c r="KD141" s="14"/>
      <c r="KE141" s="14"/>
      <c r="KF141" s="14"/>
      <c r="KG141" s="14"/>
      <c r="KH141" s="14"/>
      <c r="KI141" s="14"/>
      <c r="KJ141" s="14"/>
      <c r="KK141" s="14"/>
      <c r="KL141" s="14"/>
      <c r="KM141" s="14"/>
      <c r="KN141" s="14"/>
      <c r="KO141" s="14"/>
      <c r="KP141" s="14"/>
      <c r="KQ141" s="14"/>
      <c r="KR141" s="14"/>
      <c r="KS141" s="14"/>
      <c r="KT141" s="14"/>
      <c r="KU141" s="14"/>
      <c r="KV141" s="14"/>
      <c r="KW141" s="14"/>
      <c r="KX141" s="14"/>
      <c r="KY141" s="14"/>
      <c r="KZ141" s="14"/>
      <c r="LA141" s="14"/>
      <c r="LB141" s="14"/>
      <c r="LC141" s="14"/>
      <c r="LD141" s="14"/>
      <c r="LE141" s="14"/>
      <c r="LF141" s="14"/>
      <c r="LG141" s="14"/>
      <c r="LH141" s="14"/>
      <c r="LI141" s="14"/>
      <c r="LJ141" s="14"/>
      <c r="LK141" s="14"/>
      <c r="LL141" s="14"/>
      <c r="LM141" s="14"/>
      <c r="LN141" s="14"/>
      <c r="LO141" s="14"/>
      <c r="LP141" s="14"/>
      <c r="LQ141" s="14"/>
      <c r="LR141" s="14"/>
      <c r="LS141" s="14"/>
      <c r="LT141" s="14"/>
      <c r="LU141" s="14"/>
      <c r="LV141" s="14"/>
      <c r="LW141" s="14"/>
      <c r="LX141" s="14"/>
      <c r="LY141" s="14"/>
      <c r="LZ141" s="14"/>
      <c r="MA141" s="14"/>
      <c r="MB141" s="14"/>
      <c r="MC141" s="14"/>
      <c r="MD141" s="14"/>
      <c r="ME141" s="14"/>
      <c r="MF141" s="14"/>
      <c r="MG141" s="14"/>
      <c r="MH141" s="14"/>
      <c r="MI141" s="14"/>
      <c r="MJ141" s="14"/>
      <c r="MK141" s="14"/>
      <c r="ML141" s="14"/>
      <c r="MM141" s="14"/>
      <c r="MN141" s="14"/>
      <c r="MO141" s="14"/>
      <c r="MP141" s="14"/>
      <c r="MQ141" s="14"/>
      <c r="MR141" s="14"/>
      <c r="MS141" s="14"/>
      <c r="MT141" s="14"/>
      <c r="MU141" s="14"/>
      <c r="MV141" s="14"/>
      <c r="MW141" s="14"/>
      <c r="MX141" s="14"/>
      <c r="MY141" s="14"/>
      <c r="MZ141" s="14"/>
      <c r="NA141" s="14"/>
      <c r="NB141" s="14"/>
      <c r="NC141" s="14"/>
      <c r="ND141" s="14"/>
      <c r="NE141" s="14"/>
      <c r="NF141" s="14"/>
      <c r="NG141" s="14"/>
      <c r="NH141" s="14"/>
      <c r="NI141" s="14"/>
      <c r="NJ141" s="14"/>
      <c r="NK141" s="14"/>
      <c r="NL141" s="14"/>
      <c r="NM141" s="14"/>
      <c r="NN141" s="14"/>
      <c r="NO141" s="14"/>
      <c r="NP141" s="14"/>
      <c r="NQ141" s="14"/>
      <c r="NR141" s="14"/>
      <c r="NS141" s="14"/>
      <c r="NT141" s="14"/>
      <c r="NU141" s="14"/>
      <c r="NV141" s="14"/>
      <c r="NW141" s="14"/>
      <c r="NX141" s="14"/>
      <c r="NY141" s="14"/>
      <c r="NZ141" s="14"/>
      <c r="OA141" s="14"/>
      <c r="OB141" s="14"/>
      <c r="OC141" s="14"/>
      <c r="OD141" s="14"/>
      <c r="OE141" s="14"/>
      <c r="OF141" s="14"/>
      <c r="OG141" s="14"/>
      <c r="OH141" s="14"/>
      <c r="OI141" s="14"/>
      <c r="OJ141" s="14"/>
      <c r="OK141" s="14"/>
      <c r="OL141" s="14"/>
      <c r="OM141" s="14"/>
      <c r="ON141" s="14"/>
      <c r="OO141" s="14"/>
      <c r="OP141" s="14"/>
      <c r="OQ141" s="14"/>
      <c r="OR141" s="14"/>
      <c r="OS141" s="14"/>
      <c r="OT141" s="14"/>
      <c r="OU141" s="14"/>
      <c r="OV141" s="14"/>
      <c r="OW141" s="14"/>
      <c r="OX141" s="14"/>
      <c r="OY141" s="14"/>
      <c r="OZ141" s="14"/>
      <c r="PA141" s="14"/>
      <c r="PB141" s="14"/>
      <c r="PC141" s="14"/>
      <c r="PD141" s="14"/>
      <c r="PE141" s="14"/>
      <c r="PF141" s="14"/>
      <c r="PG141" s="14"/>
      <c r="PH141" s="14"/>
      <c r="PI141" s="14"/>
      <c r="PJ141" s="14"/>
      <c r="PK141" s="14"/>
      <c r="PL141" s="14"/>
      <c r="PM141" s="14"/>
      <c r="PN141" s="14"/>
      <c r="PO141" s="14"/>
      <c r="PP141" s="14"/>
      <c r="PQ141" s="14"/>
      <c r="PR141" s="14"/>
      <c r="PS141" s="14"/>
      <c r="PT141" s="14"/>
      <c r="PU141" s="14"/>
      <c r="PV141" s="14"/>
      <c r="PW141" s="14"/>
      <c r="PX141" s="14"/>
      <c r="PY141" s="14"/>
      <c r="PZ141" s="14"/>
      <c r="QA141" s="14"/>
      <c r="QB141" s="14"/>
      <c r="QC141" s="14"/>
      <c r="QD141" s="14"/>
    </row>
    <row r="142" spans="1:446" s="16" customFormat="1" x14ac:dyDescent="0.35">
      <c r="A142" s="8" t="s">
        <v>153</v>
      </c>
      <c r="B142" s="9" t="s">
        <v>154</v>
      </c>
      <c r="C142" s="9" t="s">
        <v>61</v>
      </c>
      <c r="D142" s="9">
        <v>48</v>
      </c>
      <c r="E142" s="1"/>
      <c r="F142" s="10">
        <f t="shared" si="3"/>
        <v>0</v>
      </c>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c r="HM142" s="14"/>
      <c r="HN142" s="14"/>
      <c r="HO142" s="14"/>
      <c r="HP142" s="14"/>
      <c r="HQ142" s="14"/>
      <c r="HR142" s="14"/>
      <c r="HS142" s="14"/>
      <c r="HT142" s="14"/>
      <c r="HU142" s="14"/>
      <c r="HV142" s="14"/>
      <c r="HW142" s="14"/>
      <c r="HX142" s="14"/>
      <c r="HY142" s="14"/>
      <c r="HZ142" s="14"/>
      <c r="IA142" s="14"/>
      <c r="IB142" s="14"/>
      <c r="IC142" s="14"/>
      <c r="ID142" s="14"/>
      <c r="IE142" s="14"/>
      <c r="IF142" s="14"/>
      <c r="IG142" s="14"/>
      <c r="IH142" s="14"/>
      <c r="II142" s="14"/>
      <c r="IJ142" s="14"/>
      <c r="IK142" s="14"/>
      <c r="IL142" s="14"/>
      <c r="IM142" s="14"/>
      <c r="IN142" s="14"/>
      <c r="IO142" s="14"/>
      <c r="IP142" s="14"/>
      <c r="IQ142" s="14"/>
      <c r="IR142" s="14"/>
      <c r="IS142" s="14"/>
      <c r="IT142" s="14"/>
      <c r="IU142" s="14"/>
      <c r="IV142" s="14"/>
      <c r="IW142" s="14"/>
      <c r="IX142" s="14"/>
      <c r="IY142" s="14"/>
      <c r="IZ142" s="14"/>
      <c r="JA142" s="14"/>
      <c r="JB142" s="14"/>
      <c r="JC142" s="14"/>
      <c r="JD142" s="14"/>
      <c r="JE142" s="14"/>
      <c r="JF142" s="14"/>
      <c r="JG142" s="14"/>
      <c r="JH142" s="14"/>
      <c r="JI142" s="14"/>
      <c r="JJ142" s="14"/>
      <c r="JK142" s="14"/>
      <c r="JL142" s="14"/>
      <c r="JM142" s="14"/>
      <c r="JN142" s="14"/>
      <c r="JO142" s="14"/>
      <c r="JP142" s="14"/>
      <c r="JQ142" s="14"/>
      <c r="JR142" s="14"/>
      <c r="JS142" s="14"/>
      <c r="JT142" s="14"/>
      <c r="JU142" s="14"/>
      <c r="JV142" s="14"/>
      <c r="JW142" s="14"/>
      <c r="JX142" s="14"/>
      <c r="JY142" s="14"/>
      <c r="JZ142" s="14"/>
      <c r="KA142" s="14"/>
      <c r="KB142" s="14"/>
      <c r="KC142" s="14"/>
      <c r="KD142" s="14"/>
      <c r="KE142" s="14"/>
      <c r="KF142" s="14"/>
      <c r="KG142" s="14"/>
      <c r="KH142" s="14"/>
      <c r="KI142" s="14"/>
      <c r="KJ142" s="14"/>
      <c r="KK142" s="14"/>
      <c r="KL142" s="14"/>
      <c r="KM142" s="14"/>
      <c r="KN142" s="14"/>
      <c r="KO142" s="14"/>
      <c r="KP142" s="14"/>
      <c r="KQ142" s="14"/>
      <c r="KR142" s="14"/>
      <c r="KS142" s="14"/>
      <c r="KT142" s="14"/>
      <c r="KU142" s="14"/>
      <c r="KV142" s="14"/>
      <c r="KW142" s="14"/>
      <c r="KX142" s="14"/>
      <c r="KY142" s="14"/>
      <c r="KZ142" s="14"/>
      <c r="LA142" s="14"/>
      <c r="LB142" s="14"/>
      <c r="LC142" s="14"/>
      <c r="LD142" s="14"/>
      <c r="LE142" s="14"/>
      <c r="LF142" s="14"/>
      <c r="LG142" s="14"/>
      <c r="LH142" s="14"/>
      <c r="LI142" s="14"/>
      <c r="LJ142" s="14"/>
      <c r="LK142" s="14"/>
      <c r="LL142" s="14"/>
      <c r="LM142" s="14"/>
      <c r="LN142" s="14"/>
      <c r="LO142" s="14"/>
      <c r="LP142" s="14"/>
      <c r="LQ142" s="14"/>
      <c r="LR142" s="14"/>
      <c r="LS142" s="14"/>
      <c r="LT142" s="14"/>
      <c r="LU142" s="14"/>
      <c r="LV142" s="14"/>
      <c r="LW142" s="14"/>
      <c r="LX142" s="14"/>
      <c r="LY142" s="14"/>
      <c r="LZ142" s="14"/>
      <c r="MA142" s="14"/>
      <c r="MB142" s="14"/>
      <c r="MC142" s="14"/>
      <c r="MD142" s="14"/>
      <c r="ME142" s="14"/>
      <c r="MF142" s="14"/>
      <c r="MG142" s="14"/>
      <c r="MH142" s="14"/>
      <c r="MI142" s="14"/>
      <c r="MJ142" s="14"/>
      <c r="MK142" s="14"/>
      <c r="ML142" s="14"/>
      <c r="MM142" s="14"/>
      <c r="MN142" s="14"/>
      <c r="MO142" s="14"/>
      <c r="MP142" s="14"/>
      <c r="MQ142" s="14"/>
      <c r="MR142" s="14"/>
      <c r="MS142" s="14"/>
      <c r="MT142" s="14"/>
      <c r="MU142" s="14"/>
      <c r="MV142" s="14"/>
      <c r="MW142" s="14"/>
      <c r="MX142" s="14"/>
      <c r="MY142" s="14"/>
      <c r="MZ142" s="14"/>
      <c r="NA142" s="14"/>
      <c r="NB142" s="14"/>
      <c r="NC142" s="14"/>
      <c r="ND142" s="14"/>
      <c r="NE142" s="14"/>
      <c r="NF142" s="14"/>
      <c r="NG142" s="14"/>
      <c r="NH142" s="14"/>
      <c r="NI142" s="14"/>
      <c r="NJ142" s="14"/>
      <c r="NK142" s="14"/>
      <c r="NL142" s="14"/>
      <c r="NM142" s="14"/>
      <c r="NN142" s="14"/>
      <c r="NO142" s="14"/>
      <c r="NP142" s="14"/>
      <c r="NQ142" s="14"/>
      <c r="NR142" s="14"/>
      <c r="NS142" s="14"/>
      <c r="NT142" s="14"/>
      <c r="NU142" s="14"/>
      <c r="NV142" s="14"/>
      <c r="NW142" s="14"/>
      <c r="NX142" s="14"/>
      <c r="NY142" s="14"/>
      <c r="NZ142" s="14"/>
      <c r="OA142" s="14"/>
      <c r="OB142" s="14"/>
      <c r="OC142" s="14"/>
      <c r="OD142" s="14"/>
      <c r="OE142" s="14"/>
      <c r="OF142" s="14"/>
      <c r="OG142" s="14"/>
      <c r="OH142" s="14"/>
      <c r="OI142" s="14"/>
      <c r="OJ142" s="14"/>
      <c r="OK142" s="14"/>
      <c r="OL142" s="14"/>
      <c r="OM142" s="14"/>
      <c r="ON142" s="14"/>
      <c r="OO142" s="14"/>
      <c r="OP142" s="14"/>
      <c r="OQ142" s="14"/>
      <c r="OR142" s="14"/>
      <c r="OS142" s="14"/>
      <c r="OT142" s="14"/>
      <c r="OU142" s="14"/>
      <c r="OV142" s="14"/>
      <c r="OW142" s="14"/>
      <c r="OX142" s="14"/>
      <c r="OY142" s="14"/>
      <c r="OZ142" s="14"/>
      <c r="PA142" s="14"/>
      <c r="PB142" s="14"/>
      <c r="PC142" s="14"/>
      <c r="PD142" s="14"/>
      <c r="PE142" s="14"/>
      <c r="PF142" s="14"/>
      <c r="PG142" s="14"/>
      <c r="PH142" s="14"/>
      <c r="PI142" s="14"/>
      <c r="PJ142" s="14"/>
      <c r="PK142" s="14"/>
      <c r="PL142" s="14"/>
      <c r="PM142" s="14"/>
      <c r="PN142" s="14"/>
      <c r="PO142" s="14"/>
      <c r="PP142" s="14"/>
      <c r="PQ142" s="14"/>
      <c r="PR142" s="14"/>
      <c r="PS142" s="14"/>
      <c r="PT142" s="14"/>
      <c r="PU142" s="14"/>
      <c r="PV142" s="14"/>
      <c r="PW142" s="14"/>
      <c r="PX142" s="14"/>
      <c r="PY142" s="14"/>
      <c r="PZ142" s="14"/>
      <c r="QA142" s="14"/>
      <c r="QB142" s="14"/>
      <c r="QC142" s="14"/>
      <c r="QD142" s="14"/>
    </row>
    <row r="143" spans="1:446" s="16" customFormat="1" x14ac:dyDescent="0.35">
      <c r="A143" s="8" t="s">
        <v>155</v>
      </c>
      <c r="B143" s="9" t="s">
        <v>156</v>
      </c>
      <c r="C143" s="9" t="s">
        <v>61</v>
      </c>
      <c r="D143" s="9">
        <v>24</v>
      </c>
      <c r="E143" s="1"/>
      <c r="F143" s="10">
        <f t="shared" si="3"/>
        <v>0</v>
      </c>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4"/>
      <c r="BK143" s="14"/>
      <c r="BL143" s="14"/>
      <c r="BM143" s="14"/>
      <c r="BN143" s="14"/>
      <c r="BO143" s="14"/>
      <c r="BP143" s="14"/>
      <c r="BQ143" s="14"/>
      <c r="BR143" s="14"/>
      <c r="BS143" s="14"/>
      <c r="BT143" s="14"/>
      <c r="BU143" s="14"/>
      <c r="BV143" s="14"/>
      <c r="BW143" s="14"/>
      <c r="BX143" s="14"/>
      <c r="BY143" s="14"/>
      <c r="BZ143" s="14"/>
      <c r="CA143" s="14"/>
      <c r="CB143" s="14"/>
      <c r="CC143" s="14"/>
      <c r="CD143" s="14"/>
      <c r="CE143" s="14"/>
      <c r="CF143" s="14"/>
      <c r="CG143" s="14"/>
      <c r="CH143" s="14"/>
      <c r="CI143" s="14"/>
      <c r="CJ143" s="14"/>
      <c r="CK143" s="14"/>
      <c r="CL143" s="14"/>
      <c r="CM143" s="14"/>
      <c r="CN143" s="14"/>
      <c r="CO143" s="14"/>
      <c r="CP143" s="14"/>
      <c r="CQ143" s="14"/>
      <c r="CR143" s="14"/>
      <c r="CS143" s="14"/>
      <c r="CT143" s="14"/>
      <c r="CU143" s="14"/>
      <c r="CV143" s="14"/>
      <c r="CW143" s="14"/>
      <c r="CX143" s="14"/>
      <c r="CY143" s="14"/>
      <c r="CZ143" s="14"/>
      <c r="DA143" s="14"/>
      <c r="DB143" s="14"/>
      <c r="DC143" s="14"/>
      <c r="DD143" s="14"/>
      <c r="DE143" s="14"/>
      <c r="DF143" s="14"/>
      <c r="DG143" s="14"/>
      <c r="DH143" s="14"/>
      <c r="DI143" s="14"/>
      <c r="DJ143" s="14"/>
      <c r="DK143" s="14"/>
      <c r="DL143" s="14"/>
      <c r="DM143" s="14"/>
      <c r="DN143" s="14"/>
      <c r="DO143" s="14"/>
      <c r="DP143" s="14"/>
      <c r="DQ143" s="14"/>
      <c r="DR143" s="14"/>
      <c r="DS143" s="14"/>
      <c r="DT143" s="14"/>
      <c r="DU143" s="14"/>
      <c r="DV143" s="14"/>
      <c r="DW143" s="14"/>
      <c r="DX143" s="14"/>
      <c r="DY143" s="14"/>
      <c r="DZ143" s="14"/>
      <c r="EA143" s="14"/>
      <c r="EB143" s="14"/>
      <c r="EC143" s="14"/>
      <c r="ED143" s="14"/>
      <c r="EE143" s="14"/>
      <c r="EF143" s="14"/>
      <c r="EG143" s="14"/>
      <c r="EH143" s="14"/>
      <c r="EI143" s="14"/>
      <c r="EJ143" s="14"/>
      <c r="EK143" s="14"/>
      <c r="EL143" s="14"/>
      <c r="EM143" s="14"/>
      <c r="EN143" s="14"/>
      <c r="EO143" s="14"/>
      <c r="EP143" s="14"/>
      <c r="EQ143" s="14"/>
      <c r="ER143" s="14"/>
      <c r="ES143" s="14"/>
      <c r="ET143" s="14"/>
      <c r="EU143" s="14"/>
      <c r="EV143" s="14"/>
      <c r="EW143" s="14"/>
      <c r="EX143" s="14"/>
      <c r="EY143" s="14"/>
      <c r="EZ143" s="14"/>
      <c r="FA143" s="14"/>
      <c r="FB143" s="14"/>
      <c r="FC143" s="14"/>
      <c r="FD143" s="14"/>
      <c r="FE143" s="14"/>
      <c r="FF143" s="14"/>
      <c r="FG143" s="14"/>
      <c r="FH143" s="14"/>
      <c r="FI143" s="14"/>
      <c r="FJ143" s="14"/>
      <c r="FK143" s="14"/>
      <c r="FL143" s="14"/>
      <c r="FM143" s="14"/>
      <c r="FN143" s="14"/>
      <c r="FO143" s="14"/>
      <c r="FP143" s="14"/>
      <c r="FQ143" s="14"/>
      <c r="FR143" s="14"/>
      <c r="FS143" s="14"/>
      <c r="FT143" s="14"/>
      <c r="FU143" s="14"/>
      <c r="FV143" s="14"/>
      <c r="FW143" s="14"/>
      <c r="FX143" s="14"/>
      <c r="FY143" s="14"/>
      <c r="FZ143" s="14"/>
      <c r="GA143" s="14"/>
      <c r="GB143" s="14"/>
      <c r="GC143" s="14"/>
      <c r="GD143" s="14"/>
      <c r="GE143" s="14"/>
      <c r="GF143" s="14"/>
      <c r="GG143" s="14"/>
      <c r="GH143" s="14"/>
      <c r="GI143" s="14"/>
      <c r="GJ143" s="14"/>
      <c r="GK143" s="14"/>
      <c r="GL143" s="14"/>
      <c r="GM143" s="14"/>
      <c r="GN143" s="14"/>
      <c r="GO143" s="14"/>
      <c r="GP143" s="14"/>
      <c r="GQ143" s="14"/>
      <c r="GR143" s="14"/>
      <c r="GS143" s="14"/>
      <c r="GT143" s="14"/>
      <c r="GU143" s="14"/>
      <c r="GV143" s="14"/>
      <c r="GW143" s="14"/>
      <c r="GX143" s="14"/>
      <c r="GY143" s="14"/>
      <c r="GZ143" s="14"/>
      <c r="HA143" s="14"/>
      <c r="HB143" s="14"/>
      <c r="HC143" s="14"/>
      <c r="HD143" s="14"/>
      <c r="HE143" s="14"/>
      <c r="HF143" s="14"/>
      <c r="HG143" s="14"/>
      <c r="HH143" s="14"/>
      <c r="HI143" s="14"/>
      <c r="HJ143" s="14"/>
      <c r="HK143" s="14"/>
      <c r="HL143" s="14"/>
      <c r="HM143" s="14"/>
      <c r="HN143" s="14"/>
      <c r="HO143" s="14"/>
      <c r="HP143" s="14"/>
      <c r="HQ143" s="14"/>
      <c r="HR143" s="14"/>
      <c r="HS143" s="14"/>
      <c r="HT143" s="14"/>
      <c r="HU143" s="14"/>
      <c r="HV143" s="14"/>
      <c r="HW143" s="14"/>
      <c r="HX143" s="14"/>
      <c r="HY143" s="14"/>
      <c r="HZ143" s="14"/>
      <c r="IA143" s="14"/>
      <c r="IB143" s="14"/>
      <c r="IC143" s="14"/>
      <c r="ID143" s="14"/>
      <c r="IE143" s="14"/>
      <c r="IF143" s="14"/>
      <c r="IG143" s="14"/>
      <c r="IH143" s="14"/>
      <c r="II143" s="14"/>
      <c r="IJ143" s="14"/>
      <c r="IK143" s="14"/>
      <c r="IL143" s="14"/>
      <c r="IM143" s="14"/>
      <c r="IN143" s="14"/>
      <c r="IO143" s="14"/>
      <c r="IP143" s="14"/>
      <c r="IQ143" s="14"/>
      <c r="IR143" s="14"/>
      <c r="IS143" s="14"/>
      <c r="IT143" s="14"/>
      <c r="IU143" s="14"/>
      <c r="IV143" s="14"/>
      <c r="IW143" s="14"/>
      <c r="IX143" s="14"/>
      <c r="IY143" s="14"/>
      <c r="IZ143" s="14"/>
      <c r="JA143" s="14"/>
      <c r="JB143" s="14"/>
      <c r="JC143" s="14"/>
      <c r="JD143" s="14"/>
      <c r="JE143" s="14"/>
      <c r="JF143" s="14"/>
      <c r="JG143" s="14"/>
      <c r="JH143" s="14"/>
      <c r="JI143" s="14"/>
      <c r="JJ143" s="14"/>
      <c r="JK143" s="14"/>
      <c r="JL143" s="14"/>
      <c r="JM143" s="14"/>
      <c r="JN143" s="14"/>
      <c r="JO143" s="14"/>
      <c r="JP143" s="14"/>
      <c r="JQ143" s="14"/>
      <c r="JR143" s="14"/>
      <c r="JS143" s="14"/>
      <c r="JT143" s="14"/>
      <c r="JU143" s="14"/>
      <c r="JV143" s="14"/>
      <c r="JW143" s="14"/>
      <c r="JX143" s="14"/>
      <c r="JY143" s="14"/>
      <c r="JZ143" s="14"/>
      <c r="KA143" s="14"/>
      <c r="KB143" s="14"/>
      <c r="KC143" s="14"/>
      <c r="KD143" s="14"/>
      <c r="KE143" s="14"/>
      <c r="KF143" s="14"/>
      <c r="KG143" s="14"/>
      <c r="KH143" s="14"/>
      <c r="KI143" s="14"/>
      <c r="KJ143" s="14"/>
      <c r="KK143" s="14"/>
      <c r="KL143" s="14"/>
      <c r="KM143" s="14"/>
      <c r="KN143" s="14"/>
      <c r="KO143" s="14"/>
      <c r="KP143" s="14"/>
      <c r="KQ143" s="14"/>
      <c r="KR143" s="14"/>
      <c r="KS143" s="14"/>
      <c r="KT143" s="14"/>
      <c r="KU143" s="14"/>
      <c r="KV143" s="14"/>
      <c r="KW143" s="14"/>
      <c r="KX143" s="14"/>
      <c r="KY143" s="14"/>
      <c r="KZ143" s="14"/>
      <c r="LA143" s="14"/>
      <c r="LB143" s="14"/>
      <c r="LC143" s="14"/>
      <c r="LD143" s="14"/>
      <c r="LE143" s="14"/>
      <c r="LF143" s="14"/>
      <c r="LG143" s="14"/>
      <c r="LH143" s="14"/>
      <c r="LI143" s="14"/>
      <c r="LJ143" s="14"/>
      <c r="LK143" s="14"/>
      <c r="LL143" s="14"/>
      <c r="LM143" s="14"/>
      <c r="LN143" s="14"/>
      <c r="LO143" s="14"/>
      <c r="LP143" s="14"/>
      <c r="LQ143" s="14"/>
      <c r="LR143" s="14"/>
      <c r="LS143" s="14"/>
      <c r="LT143" s="14"/>
      <c r="LU143" s="14"/>
      <c r="LV143" s="14"/>
      <c r="LW143" s="14"/>
      <c r="LX143" s="14"/>
      <c r="LY143" s="14"/>
      <c r="LZ143" s="14"/>
      <c r="MA143" s="14"/>
      <c r="MB143" s="14"/>
      <c r="MC143" s="14"/>
      <c r="MD143" s="14"/>
      <c r="ME143" s="14"/>
      <c r="MF143" s="14"/>
      <c r="MG143" s="14"/>
      <c r="MH143" s="14"/>
      <c r="MI143" s="14"/>
      <c r="MJ143" s="14"/>
      <c r="MK143" s="14"/>
      <c r="ML143" s="14"/>
      <c r="MM143" s="14"/>
      <c r="MN143" s="14"/>
      <c r="MO143" s="14"/>
      <c r="MP143" s="14"/>
      <c r="MQ143" s="14"/>
      <c r="MR143" s="14"/>
      <c r="MS143" s="14"/>
      <c r="MT143" s="14"/>
      <c r="MU143" s="14"/>
      <c r="MV143" s="14"/>
      <c r="MW143" s="14"/>
      <c r="MX143" s="14"/>
      <c r="MY143" s="14"/>
      <c r="MZ143" s="14"/>
      <c r="NA143" s="14"/>
      <c r="NB143" s="14"/>
      <c r="NC143" s="14"/>
      <c r="ND143" s="14"/>
      <c r="NE143" s="14"/>
      <c r="NF143" s="14"/>
      <c r="NG143" s="14"/>
      <c r="NH143" s="14"/>
      <c r="NI143" s="14"/>
      <c r="NJ143" s="14"/>
      <c r="NK143" s="14"/>
      <c r="NL143" s="14"/>
      <c r="NM143" s="14"/>
      <c r="NN143" s="14"/>
      <c r="NO143" s="14"/>
      <c r="NP143" s="14"/>
      <c r="NQ143" s="14"/>
      <c r="NR143" s="14"/>
      <c r="NS143" s="14"/>
      <c r="NT143" s="14"/>
      <c r="NU143" s="14"/>
      <c r="NV143" s="14"/>
      <c r="NW143" s="14"/>
      <c r="NX143" s="14"/>
      <c r="NY143" s="14"/>
      <c r="NZ143" s="14"/>
      <c r="OA143" s="14"/>
      <c r="OB143" s="14"/>
      <c r="OC143" s="14"/>
      <c r="OD143" s="14"/>
      <c r="OE143" s="14"/>
      <c r="OF143" s="14"/>
      <c r="OG143" s="14"/>
      <c r="OH143" s="14"/>
      <c r="OI143" s="14"/>
      <c r="OJ143" s="14"/>
      <c r="OK143" s="14"/>
      <c r="OL143" s="14"/>
      <c r="OM143" s="14"/>
      <c r="ON143" s="14"/>
      <c r="OO143" s="14"/>
      <c r="OP143" s="14"/>
      <c r="OQ143" s="14"/>
      <c r="OR143" s="14"/>
      <c r="OS143" s="14"/>
      <c r="OT143" s="14"/>
      <c r="OU143" s="14"/>
      <c r="OV143" s="14"/>
      <c r="OW143" s="14"/>
      <c r="OX143" s="14"/>
      <c r="OY143" s="14"/>
      <c r="OZ143" s="14"/>
      <c r="PA143" s="14"/>
      <c r="PB143" s="14"/>
      <c r="PC143" s="14"/>
      <c r="PD143" s="14"/>
      <c r="PE143" s="14"/>
      <c r="PF143" s="14"/>
      <c r="PG143" s="14"/>
      <c r="PH143" s="14"/>
      <c r="PI143" s="14"/>
      <c r="PJ143" s="14"/>
      <c r="PK143" s="14"/>
      <c r="PL143" s="14"/>
      <c r="PM143" s="14"/>
      <c r="PN143" s="14"/>
      <c r="PO143" s="14"/>
      <c r="PP143" s="14"/>
      <c r="PQ143" s="14"/>
      <c r="PR143" s="14"/>
      <c r="PS143" s="14"/>
      <c r="PT143" s="14"/>
      <c r="PU143" s="14"/>
      <c r="PV143" s="14"/>
      <c r="PW143" s="14"/>
      <c r="PX143" s="14"/>
      <c r="PY143" s="14"/>
      <c r="PZ143" s="14"/>
      <c r="QA143" s="14"/>
      <c r="QB143" s="14"/>
      <c r="QC143" s="14"/>
      <c r="QD143" s="14"/>
    </row>
    <row r="144" spans="1:446" s="16" customFormat="1" ht="18" x14ac:dyDescent="0.35">
      <c r="A144" s="8" t="s">
        <v>157</v>
      </c>
      <c r="B144" s="9" t="s">
        <v>158</v>
      </c>
      <c r="C144" s="9" t="s">
        <v>124</v>
      </c>
      <c r="D144" s="9">
        <f>SUM(D139:D143)*0.5*0.2*1*2</f>
        <v>76.800000000000011</v>
      </c>
      <c r="E144" s="1"/>
      <c r="F144" s="10">
        <f t="shared" si="3"/>
        <v>0</v>
      </c>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4"/>
      <c r="BK144" s="14"/>
      <c r="BL144" s="14"/>
      <c r="BM144" s="14"/>
      <c r="BN144" s="14"/>
      <c r="BO144" s="14"/>
      <c r="BP144" s="14"/>
      <c r="BQ144" s="14"/>
      <c r="BR144" s="14"/>
      <c r="BS144" s="14"/>
      <c r="BT144" s="14"/>
      <c r="BU144" s="14"/>
      <c r="BV144" s="14"/>
      <c r="BW144" s="14"/>
      <c r="BX144" s="14"/>
      <c r="BY144" s="14"/>
      <c r="BZ144" s="14"/>
      <c r="CA144" s="14"/>
      <c r="CB144" s="14"/>
      <c r="CC144" s="14"/>
      <c r="CD144" s="14"/>
      <c r="CE144" s="14"/>
      <c r="CF144" s="14"/>
      <c r="CG144" s="14"/>
      <c r="CH144" s="14"/>
      <c r="CI144" s="14"/>
      <c r="CJ144" s="14"/>
      <c r="CK144" s="14"/>
      <c r="CL144" s="14"/>
      <c r="CM144" s="14"/>
      <c r="CN144" s="14"/>
      <c r="CO144" s="14"/>
      <c r="CP144" s="14"/>
      <c r="CQ144" s="14"/>
      <c r="CR144" s="14"/>
      <c r="CS144" s="14"/>
      <c r="CT144" s="14"/>
      <c r="CU144" s="14"/>
      <c r="CV144" s="14"/>
      <c r="CW144" s="14"/>
      <c r="CX144" s="14"/>
      <c r="CY144" s="14"/>
      <c r="CZ144" s="14"/>
      <c r="DA144" s="14"/>
      <c r="DB144" s="14"/>
      <c r="DC144" s="14"/>
      <c r="DD144" s="14"/>
      <c r="DE144" s="14"/>
      <c r="DF144" s="14"/>
      <c r="DG144" s="14"/>
      <c r="DH144" s="14"/>
      <c r="DI144" s="14"/>
      <c r="DJ144" s="14"/>
      <c r="DK144" s="14"/>
      <c r="DL144" s="14"/>
      <c r="DM144" s="14"/>
      <c r="DN144" s="14"/>
      <c r="DO144" s="14"/>
      <c r="DP144" s="14"/>
      <c r="DQ144" s="14"/>
      <c r="DR144" s="14"/>
      <c r="DS144" s="14"/>
      <c r="DT144" s="14"/>
      <c r="DU144" s="14"/>
      <c r="DV144" s="14"/>
      <c r="DW144" s="14"/>
      <c r="DX144" s="14"/>
      <c r="DY144" s="14"/>
      <c r="DZ144" s="14"/>
      <c r="EA144" s="14"/>
      <c r="EB144" s="14"/>
      <c r="EC144" s="14"/>
      <c r="ED144" s="14"/>
      <c r="EE144" s="14"/>
      <c r="EF144" s="14"/>
      <c r="EG144" s="14"/>
      <c r="EH144" s="14"/>
      <c r="EI144" s="14"/>
      <c r="EJ144" s="14"/>
      <c r="EK144" s="14"/>
      <c r="EL144" s="14"/>
      <c r="EM144" s="14"/>
      <c r="EN144" s="14"/>
      <c r="EO144" s="14"/>
      <c r="EP144" s="14"/>
      <c r="EQ144" s="14"/>
      <c r="ER144" s="14"/>
      <c r="ES144" s="14"/>
      <c r="ET144" s="14"/>
      <c r="EU144" s="14"/>
      <c r="EV144" s="14"/>
      <c r="EW144" s="14"/>
      <c r="EX144" s="14"/>
      <c r="EY144" s="14"/>
      <c r="EZ144" s="14"/>
      <c r="FA144" s="14"/>
      <c r="FB144" s="14"/>
      <c r="FC144" s="14"/>
      <c r="FD144" s="14"/>
      <c r="FE144" s="14"/>
      <c r="FF144" s="14"/>
      <c r="FG144" s="14"/>
      <c r="FH144" s="14"/>
      <c r="FI144" s="14"/>
      <c r="FJ144" s="14"/>
      <c r="FK144" s="14"/>
      <c r="FL144" s="14"/>
      <c r="FM144" s="14"/>
      <c r="FN144" s="14"/>
      <c r="FO144" s="14"/>
      <c r="FP144" s="14"/>
      <c r="FQ144" s="14"/>
      <c r="FR144" s="14"/>
      <c r="FS144" s="14"/>
      <c r="FT144" s="14"/>
      <c r="FU144" s="14"/>
      <c r="FV144" s="14"/>
      <c r="FW144" s="14"/>
      <c r="FX144" s="14"/>
      <c r="FY144" s="14"/>
      <c r="FZ144" s="14"/>
      <c r="GA144" s="14"/>
      <c r="GB144" s="14"/>
      <c r="GC144" s="14"/>
      <c r="GD144" s="14"/>
      <c r="GE144" s="14"/>
      <c r="GF144" s="14"/>
      <c r="GG144" s="14"/>
      <c r="GH144" s="14"/>
      <c r="GI144" s="14"/>
      <c r="GJ144" s="14"/>
      <c r="GK144" s="14"/>
      <c r="GL144" s="14"/>
      <c r="GM144" s="14"/>
      <c r="GN144" s="14"/>
      <c r="GO144" s="14"/>
      <c r="GP144" s="14"/>
      <c r="GQ144" s="14"/>
      <c r="GR144" s="14"/>
      <c r="GS144" s="14"/>
      <c r="GT144" s="14"/>
      <c r="GU144" s="14"/>
      <c r="GV144" s="14"/>
      <c r="GW144" s="14"/>
      <c r="GX144" s="14"/>
      <c r="GY144" s="14"/>
      <c r="GZ144" s="14"/>
      <c r="HA144" s="14"/>
      <c r="HB144" s="14"/>
      <c r="HC144" s="14"/>
      <c r="HD144" s="14"/>
      <c r="HE144" s="14"/>
      <c r="HF144" s="14"/>
      <c r="HG144" s="14"/>
      <c r="HH144" s="14"/>
      <c r="HI144" s="14"/>
      <c r="HJ144" s="14"/>
      <c r="HK144" s="14"/>
      <c r="HL144" s="14"/>
      <c r="HM144" s="14"/>
      <c r="HN144" s="14"/>
      <c r="HO144" s="14"/>
      <c r="HP144" s="14"/>
      <c r="HQ144" s="14"/>
      <c r="HR144" s="14"/>
      <c r="HS144" s="14"/>
      <c r="HT144" s="14"/>
      <c r="HU144" s="14"/>
      <c r="HV144" s="14"/>
      <c r="HW144" s="14"/>
      <c r="HX144" s="14"/>
      <c r="HY144" s="14"/>
      <c r="HZ144" s="14"/>
      <c r="IA144" s="14"/>
      <c r="IB144" s="14"/>
      <c r="IC144" s="14"/>
      <c r="ID144" s="14"/>
      <c r="IE144" s="14"/>
      <c r="IF144" s="14"/>
      <c r="IG144" s="14"/>
      <c r="IH144" s="14"/>
      <c r="II144" s="14"/>
      <c r="IJ144" s="14"/>
      <c r="IK144" s="14"/>
      <c r="IL144" s="14"/>
      <c r="IM144" s="14"/>
      <c r="IN144" s="14"/>
      <c r="IO144" s="14"/>
      <c r="IP144" s="14"/>
      <c r="IQ144" s="14"/>
      <c r="IR144" s="14"/>
      <c r="IS144" s="14"/>
      <c r="IT144" s="14"/>
      <c r="IU144" s="14"/>
      <c r="IV144" s="14"/>
      <c r="IW144" s="14"/>
      <c r="IX144" s="14"/>
      <c r="IY144" s="14"/>
      <c r="IZ144" s="14"/>
      <c r="JA144" s="14"/>
      <c r="JB144" s="14"/>
      <c r="JC144" s="14"/>
      <c r="JD144" s="14"/>
      <c r="JE144" s="14"/>
      <c r="JF144" s="14"/>
      <c r="JG144" s="14"/>
      <c r="JH144" s="14"/>
      <c r="JI144" s="14"/>
      <c r="JJ144" s="14"/>
      <c r="JK144" s="14"/>
      <c r="JL144" s="14"/>
      <c r="JM144" s="14"/>
      <c r="JN144" s="14"/>
      <c r="JO144" s="14"/>
      <c r="JP144" s="14"/>
      <c r="JQ144" s="14"/>
      <c r="JR144" s="14"/>
      <c r="JS144" s="14"/>
      <c r="JT144" s="14"/>
      <c r="JU144" s="14"/>
      <c r="JV144" s="14"/>
      <c r="JW144" s="14"/>
      <c r="JX144" s="14"/>
      <c r="JY144" s="14"/>
      <c r="JZ144" s="14"/>
      <c r="KA144" s="14"/>
      <c r="KB144" s="14"/>
      <c r="KC144" s="14"/>
      <c r="KD144" s="14"/>
      <c r="KE144" s="14"/>
      <c r="KF144" s="14"/>
      <c r="KG144" s="14"/>
      <c r="KH144" s="14"/>
      <c r="KI144" s="14"/>
      <c r="KJ144" s="14"/>
      <c r="KK144" s="14"/>
      <c r="KL144" s="14"/>
      <c r="KM144" s="14"/>
      <c r="KN144" s="14"/>
      <c r="KO144" s="14"/>
      <c r="KP144" s="14"/>
      <c r="KQ144" s="14"/>
      <c r="KR144" s="14"/>
      <c r="KS144" s="14"/>
      <c r="KT144" s="14"/>
      <c r="KU144" s="14"/>
      <c r="KV144" s="14"/>
      <c r="KW144" s="14"/>
      <c r="KX144" s="14"/>
      <c r="KY144" s="14"/>
      <c r="KZ144" s="14"/>
      <c r="LA144" s="14"/>
      <c r="LB144" s="14"/>
      <c r="LC144" s="14"/>
      <c r="LD144" s="14"/>
      <c r="LE144" s="14"/>
      <c r="LF144" s="14"/>
      <c r="LG144" s="14"/>
      <c r="LH144" s="14"/>
      <c r="LI144" s="14"/>
      <c r="LJ144" s="14"/>
      <c r="LK144" s="14"/>
      <c r="LL144" s="14"/>
      <c r="LM144" s="14"/>
      <c r="LN144" s="14"/>
      <c r="LO144" s="14"/>
      <c r="LP144" s="14"/>
      <c r="LQ144" s="14"/>
      <c r="LR144" s="14"/>
      <c r="LS144" s="14"/>
      <c r="LT144" s="14"/>
      <c r="LU144" s="14"/>
      <c r="LV144" s="14"/>
      <c r="LW144" s="14"/>
      <c r="LX144" s="14"/>
      <c r="LY144" s="14"/>
      <c r="LZ144" s="14"/>
      <c r="MA144" s="14"/>
      <c r="MB144" s="14"/>
      <c r="MC144" s="14"/>
      <c r="MD144" s="14"/>
      <c r="ME144" s="14"/>
      <c r="MF144" s="14"/>
      <c r="MG144" s="14"/>
      <c r="MH144" s="14"/>
      <c r="MI144" s="14"/>
      <c r="MJ144" s="14"/>
      <c r="MK144" s="14"/>
      <c r="ML144" s="14"/>
      <c r="MM144" s="14"/>
      <c r="MN144" s="14"/>
      <c r="MO144" s="14"/>
      <c r="MP144" s="14"/>
      <c r="MQ144" s="14"/>
      <c r="MR144" s="14"/>
      <c r="MS144" s="14"/>
      <c r="MT144" s="14"/>
      <c r="MU144" s="14"/>
      <c r="MV144" s="14"/>
      <c r="MW144" s="14"/>
      <c r="MX144" s="14"/>
      <c r="MY144" s="14"/>
      <c r="MZ144" s="14"/>
      <c r="NA144" s="14"/>
      <c r="NB144" s="14"/>
      <c r="NC144" s="14"/>
      <c r="ND144" s="14"/>
      <c r="NE144" s="14"/>
      <c r="NF144" s="14"/>
      <c r="NG144" s="14"/>
      <c r="NH144" s="14"/>
      <c r="NI144" s="14"/>
      <c r="NJ144" s="14"/>
      <c r="NK144" s="14"/>
      <c r="NL144" s="14"/>
      <c r="NM144" s="14"/>
      <c r="NN144" s="14"/>
      <c r="NO144" s="14"/>
      <c r="NP144" s="14"/>
      <c r="NQ144" s="14"/>
      <c r="NR144" s="14"/>
      <c r="NS144" s="14"/>
      <c r="NT144" s="14"/>
      <c r="NU144" s="14"/>
      <c r="NV144" s="14"/>
      <c r="NW144" s="14"/>
      <c r="NX144" s="14"/>
      <c r="NY144" s="14"/>
      <c r="NZ144" s="14"/>
      <c r="OA144" s="14"/>
      <c r="OB144" s="14"/>
      <c r="OC144" s="14"/>
      <c r="OD144" s="14"/>
      <c r="OE144" s="14"/>
      <c r="OF144" s="14"/>
      <c r="OG144" s="14"/>
      <c r="OH144" s="14"/>
      <c r="OI144" s="14"/>
      <c r="OJ144" s="14"/>
      <c r="OK144" s="14"/>
      <c r="OL144" s="14"/>
      <c r="OM144" s="14"/>
      <c r="ON144" s="14"/>
      <c r="OO144" s="14"/>
      <c r="OP144" s="14"/>
      <c r="OQ144" s="14"/>
      <c r="OR144" s="14"/>
      <c r="OS144" s="14"/>
      <c r="OT144" s="14"/>
      <c r="OU144" s="14"/>
      <c r="OV144" s="14"/>
      <c r="OW144" s="14"/>
      <c r="OX144" s="14"/>
      <c r="OY144" s="14"/>
      <c r="OZ144" s="14"/>
      <c r="PA144" s="14"/>
      <c r="PB144" s="14"/>
      <c r="PC144" s="14"/>
      <c r="PD144" s="14"/>
      <c r="PE144" s="14"/>
      <c r="PF144" s="14"/>
      <c r="PG144" s="14"/>
      <c r="PH144" s="14"/>
      <c r="PI144" s="14"/>
      <c r="PJ144" s="14"/>
      <c r="PK144" s="14"/>
      <c r="PL144" s="14"/>
      <c r="PM144" s="14"/>
      <c r="PN144" s="14"/>
      <c r="PO144" s="14"/>
      <c r="PP144" s="14"/>
      <c r="PQ144" s="14"/>
      <c r="PR144" s="14"/>
      <c r="PS144" s="14"/>
      <c r="PT144" s="14"/>
      <c r="PU144" s="14"/>
      <c r="PV144" s="14"/>
      <c r="PW144" s="14"/>
      <c r="PX144" s="14"/>
      <c r="PY144" s="14"/>
      <c r="PZ144" s="14"/>
      <c r="QA144" s="14"/>
      <c r="QB144" s="14"/>
      <c r="QC144" s="14"/>
      <c r="QD144" s="14"/>
    </row>
    <row r="145" spans="1:446" s="16" customFormat="1" x14ac:dyDescent="0.35">
      <c r="A145" s="8" t="s">
        <v>159</v>
      </c>
      <c r="B145" s="9" t="s">
        <v>160</v>
      </c>
      <c r="C145" s="9" t="s">
        <v>61</v>
      </c>
      <c r="D145" s="9">
        <f>SUM(D130:D138)</f>
        <v>19322.813582999999</v>
      </c>
      <c r="E145" s="1"/>
      <c r="F145" s="10">
        <f>D145*E145</f>
        <v>0</v>
      </c>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4"/>
      <c r="BK145" s="14"/>
      <c r="BL145" s="14"/>
      <c r="BM145" s="14"/>
      <c r="BN145" s="14"/>
      <c r="BO145" s="14"/>
      <c r="BP145" s="14"/>
      <c r="BQ145" s="14"/>
      <c r="BR145" s="14"/>
      <c r="BS145" s="14"/>
      <c r="BT145" s="14"/>
      <c r="BU145" s="14"/>
      <c r="BV145" s="14"/>
      <c r="BW145" s="14"/>
      <c r="BX145" s="14"/>
      <c r="BY145" s="14"/>
      <c r="BZ145" s="14"/>
      <c r="CA145" s="14"/>
      <c r="CB145" s="14"/>
      <c r="CC145" s="14"/>
      <c r="CD145" s="14"/>
      <c r="CE145" s="14"/>
      <c r="CF145" s="14"/>
      <c r="CG145" s="14"/>
      <c r="CH145" s="14"/>
      <c r="CI145" s="14"/>
      <c r="CJ145" s="14"/>
      <c r="CK145" s="14"/>
      <c r="CL145" s="14"/>
      <c r="CM145" s="14"/>
      <c r="CN145" s="14"/>
      <c r="CO145" s="14"/>
      <c r="CP145" s="14"/>
      <c r="CQ145" s="14"/>
      <c r="CR145" s="14"/>
      <c r="CS145" s="14"/>
      <c r="CT145" s="14"/>
      <c r="CU145" s="14"/>
      <c r="CV145" s="14"/>
      <c r="CW145" s="14"/>
      <c r="CX145" s="14"/>
      <c r="CY145" s="14"/>
      <c r="CZ145" s="14"/>
      <c r="DA145" s="14"/>
      <c r="DB145" s="14"/>
      <c r="DC145" s="14"/>
      <c r="DD145" s="14"/>
      <c r="DE145" s="14"/>
      <c r="DF145" s="14"/>
      <c r="DG145" s="14"/>
      <c r="DH145" s="14"/>
      <c r="DI145" s="14"/>
      <c r="DJ145" s="14"/>
      <c r="DK145" s="14"/>
      <c r="DL145" s="14"/>
      <c r="DM145" s="14"/>
      <c r="DN145" s="14"/>
      <c r="DO145" s="14"/>
      <c r="DP145" s="14"/>
      <c r="DQ145" s="14"/>
      <c r="DR145" s="14"/>
      <c r="DS145" s="14"/>
      <c r="DT145" s="14"/>
      <c r="DU145" s="14"/>
      <c r="DV145" s="14"/>
      <c r="DW145" s="14"/>
      <c r="DX145" s="14"/>
      <c r="DY145" s="14"/>
      <c r="DZ145" s="14"/>
      <c r="EA145" s="14"/>
      <c r="EB145" s="14"/>
      <c r="EC145" s="14"/>
      <c r="ED145" s="14"/>
      <c r="EE145" s="14"/>
      <c r="EF145" s="14"/>
      <c r="EG145" s="14"/>
      <c r="EH145" s="14"/>
      <c r="EI145" s="14"/>
      <c r="EJ145" s="14"/>
      <c r="EK145" s="14"/>
      <c r="EL145" s="14"/>
      <c r="EM145" s="14"/>
      <c r="EN145" s="14"/>
      <c r="EO145" s="14"/>
      <c r="EP145" s="14"/>
      <c r="EQ145" s="14"/>
      <c r="ER145" s="14"/>
      <c r="ES145" s="14"/>
      <c r="ET145" s="14"/>
      <c r="EU145" s="14"/>
      <c r="EV145" s="14"/>
      <c r="EW145" s="14"/>
      <c r="EX145" s="14"/>
      <c r="EY145" s="14"/>
      <c r="EZ145" s="14"/>
      <c r="FA145" s="14"/>
      <c r="FB145" s="14"/>
      <c r="FC145" s="14"/>
      <c r="FD145" s="14"/>
      <c r="FE145" s="14"/>
      <c r="FF145" s="14"/>
      <c r="FG145" s="14"/>
      <c r="FH145" s="14"/>
      <c r="FI145" s="14"/>
      <c r="FJ145" s="14"/>
      <c r="FK145" s="14"/>
      <c r="FL145" s="14"/>
      <c r="FM145" s="14"/>
      <c r="FN145" s="14"/>
      <c r="FO145" s="14"/>
      <c r="FP145" s="14"/>
      <c r="FQ145" s="14"/>
      <c r="FR145" s="14"/>
      <c r="FS145" s="14"/>
      <c r="FT145" s="14"/>
      <c r="FU145" s="14"/>
      <c r="FV145" s="14"/>
      <c r="FW145" s="14"/>
      <c r="FX145" s="14"/>
      <c r="FY145" s="14"/>
      <c r="FZ145" s="14"/>
      <c r="GA145" s="14"/>
      <c r="GB145" s="14"/>
      <c r="GC145" s="14"/>
      <c r="GD145" s="14"/>
      <c r="GE145" s="14"/>
      <c r="GF145" s="14"/>
      <c r="GG145" s="14"/>
      <c r="GH145" s="14"/>
      <c r="GI145" s="14"/>
      <c r="GJ145" s="14"/>
      <c r="GK145" s="14"/>
      <c r="GL145" s="14"/>
      <c r="GM145" s="14"/>
      <c r="GN145" s="14"/>
      <c r="GO145" s="14"/>
      <c r="GP145" s="14"/>
      <c r="GQ145" s="14"/>
      <c r="GR145" s="14"/>
      <c r="GS145" s="14"/>
      <c r="GT145" s="14"/>
      <c r="GU145" s="14"/>
      <c r="GV145" s="14"/>
      <c r="GW145" s="14"/>
      <c r="GX145" s="14"/>
      <c r="GY145" s="14"/>
      <c r="GZ145" s="14"/>
      <c r="HA145" s="14"/>
      <c r="HB145" s="14"/>
      <c r="HC145" s="14"/>
      <c r="HD145" s="14"/>
      <c r="HE145" s="14"/>
      <c r="HF145" s="14"/>
      <c r="HG145" s="14"/>
      <c r="HH145" s="14"/>
      <c r="HI145" s="14"/>
      <c r="HJ145" s="14"/>
      <c r="HK145" s="14"/>
      <c r="HL145" s="14"/>
      <c r="HM145" s="14"/>
      <c r="HN145" s="14"/>
      <c r="HO145" s="14"/>
      <c r="HP145" s="14"/>
      <c r="HQ145" s="14"/>
      <c r="HR145" s="14"/>
      <c r="HS145" s="14"/>
      <c r="HT145" s="14"/>
      <c r="HU145" s="14"/>
      <c r="HV145" s="14"/>
      <c r="HW145" s="14"/>
      <c r="HX145" s="14"/>
      <c r="HY145" s="14"/>
      <c r="HZ145" s="14"/>
      <c r="IA145" s="14"/>
      <c r="IB145" s="14"/>
      <c r="IC145" s="14"/>
      <c r="ID145" s="14"/>
      <c r="IE145" s="14"/>
      <c r="IF145" s="14"/>
      <c r="IG145" s="14"/>
      <c r="IH145" s="14"/>
      <c r="II145" s="14"/>
      <c r="IJ145" s="14"/>
      <c r="IK145" s="14"/>
      <c r="IL145" s="14"/>
      <c r="IM145" s="14"/>
      <c r="IN145" s="14"/>
      <c r="IO145" s="14"/>
      <c r="IP145" s="14"/>
      <c r="IQ145" s="14"/>
      <c r="IR145" s="14"/>
      <c r="IS145" s="14"/>
      <c r="IT145" s="14"/>
      <c r="IU145" s="14"/>
      <c r="IV145" s="14"/>
      <c r="IW145" s="14"/>
      <c r="IX145" s="14"/>
      <c r="IY145" s="14"/>
      <c r="IZ145" s="14"/>
      <c r="JA145" s="14"/>
      <c r="JB145" s="14"/>
      <c r="JC145" s="14"/>
      <c r="JD145" s="14"/>
      <c r="JE145" s="14"/>
      <c r="JF145" s="14"/>
      <c r="JG145" s="14"/>
      <c r="JH145" s="14"/>
      <c r="JI145" s="14"/>
      <c r="JJ145" s="14"/>
      <c r="JK145" s="14"/>
      <c r="JL145" s="14"/>
      <c r="JM145" s="14"/>
      <c r="JN145" s="14"/>
      <c r="JO145" s="14"/>
      <c r="JP145" s="14"/>
      <c r="JQ145" s="14"/>
      <c r="JR145" s="14"/>
      <c r="JS145" s="14"/>
      <c r="JT145" s="14"/>
      <c r="JU145" s="14"/>
      <c r="JV145" s="14"/>
      <c r="JW145" s="14"/>
      <c r="JX145" s="14"/>
      <c r="JY145" s="14"/>
      <c r="JZ145" s="14"/>
      <c r="KA145" s="14"/>
      <c r="KB145" s="14"/>
      <c r="KC145" s="14"/>
      <c r="KD145" s="14"/>
      <c r="KE145" s="14"/>
      <c r="KF145" s="14"/>
      <c r="KG145" s="14"/>
      <c r="KH145" s="14"/>
      <c r="KI145" s="14"/>
      <c r="KJ145" s="14"/>
      <c r="KK145" s="14"/>
      <c r="KL145" s="14"/>
      <c r="KM145" s="14"/>
      <c r="KN145" s="14"/>
      <c r="KO145" s="14"/>
      <c r="KP145" s="14"/>
      <c r="KQ145" s="14"/>
      <c r="KR145" s="14"/>
      <c r="KS145" s="14"/>
      <c r="KT145" s="14"/>
      <c r="KU145" s="14"/>
      <c r="KV145" s="14"/>
      <c r="KW145" s="14"/>
      <c r="KX145" s="14"/>
      <c r="KY145" s="14"/>
      <c r="KZ145" s="14"/>
      <c r="LA145" s="14"/>
      <c r="LB145" s="14"/>
      <c r="LC145" s="14"/>
      <c r="LD145" s="14"/>
      <c r="LE145" s="14"/>
      <c r="LF145" s="14"/>
      <c r="LG145" s="14"/>
      <c r="LH145" s="14"/>
      <c r="LI145" s="14"/>
      <c r="LJ145" s="14"/>
      <c r="LK145" s="14"/>
      <c r="LL145" s="14"/>
      <c r="LM145" s="14"/>
      <c r="LN145" s="14"/>
      <c r="LO145" s="14"/>
      <c r="LP145" s="14"/>
      <c r="LQ145" s="14"/>
      <c r="LR145" s="14"/>
      <c r="LS145" s="14"/>
      <c r="LT145" s="14"/>
      <c r="LU145" s="14"/>
      <c r="LV145" s="14"/>
      <c r="LW145" s="14"/>
      <c r="LX145" s="14"/>
      <c r="LY145" s="14"/>
      <c r="LZ145" s="14"/>
      <c r="MA145" s="14"/>
      <c r="MB145" s="14"/>
      <c r="MC145" s="14"/>
      <c r="MD145" s="14"/>
      <c r="ME145" s="14"/>
      <c r="MF145" s="14"/>
      <c r="MG145" s="14"/>
      <c r="MH145" s="14"/>
      <c r="MI145" s="14"/>
      <c r="MJ145" s="14"/>
      <c r="MK145" s="14"/>
      <c r="ML145" s="14"/>
      <c r="MM145" s="14"/>
      <c r="MN145" s="14"/>
      <c r="MO145" s="14"/>
      <c r="MP145" s="14"/>
      <c r="MQ145" s="14"/>
      <c r="MR145" s="14"/>
      <c r="MS145" s="14"/>
      <c r="MT145" s="14"/>
      <c r="MU145" s="14"/>
      <c r="MV145" s="14"/>
      <c r="MW145" s="14"/>
      <c r="MX145" s="14"/>
      <c r="MY145" s="14"/>
      <c r="MZ145" s="14"/>
      <c r="NA145" s="14"/>
      <c r="NB145" s="14"/>
      <c r="NC145" s="14"/>
      <c r="ND145" s="14"/>
      <c r="NE145" s="14"/>
      <c r="NF145" s="14"/>
      <c r="NG145" s="14"/>
      <c r="NH145" s="14"/>
      <c r="NI145" s="14"/>
      <c r="NJ145" s="14"/>
      <c r="NK145" s="14"/>
      <c r="NL145" s="14"/>
      <c r="NM145" s="14"/>
      <c r="NN145" s="14"/>
      <c r="NO145" s="14"/>
      <c r="NP145" s="14"/>
      <c r="NQ145" s="14"/>
      <c r="NR145" s="14"/>
      <c r="NS145" s="14"/>
      <c r="NT145" s="14"/>
      <c r="NU145" s="14"/>
      <c r="NV145" s="14"/>
      <c r="NW145" s="14"/>
      <c r="NX145" s="14"/>
      <c r="NY145" s="14"/>
      <c r="NZ145" s="14"/>
      <c r="OA145" s="14"/>
      <c r="OB145" s="14"/>
      <c r="OC145" s="14"/>
      <c r="OD145" s="14"/>
      <c r="OE145" s="14"/>
      <c r="OF145" s="14"/>
      <c r="OG145" s="14"/>
      <c r="OH145" s="14"/>
      <c r="OI145" s="14"/>
      <c r="OJ145" s="14"/>
      <c r="OK145" s="14"/>
      <c r="OL145" s="14"/>
      <c r="OM145" s="14"/>
      <c r="ON145" s="14"/>
      <c r="OO145" s="14"/>
      <c r="OP145" s="14"/>
      <c r="OQ145" s="14"/>
      <c r="OR145" s="14"/>
      <c r="OS145" s="14"/>
      <c r="OT145" s="14"/>
      <c r="OU145" s="14"/>
      <c r="OV145" s="14"/>
      <c r="OW145" s="14"/>
      <c r="OX145" s="14"/>
      <c r="OY145" s="14"/>
      <c r="OZ145" s="14"/>
      <c r="PA145" s="14"/>
      <c r="PB145" s="14"/>
      <c r="PC145" s="14"/>
      <c r="PD145" s="14"/>
      <c r="PE145" s="14"/>
      <c r="PF145" s="14"/>
      <c r="PG145" s="14"/>
      <c r="PH145" s="14"/>
      <c r="PI145" s="14"/>
      <c r="PJ145" s="14"/>
      <c r="PK145" s="14"/>
      <c r="PL145" s="14"/>
      <c r="PM145" s="14"/>
      <c r="PN145" s="14"/>
      <c r="PO145" s="14"/>
      <c r="PP145" s="14"/>
      <c r="PQ145" s="14"/>
      <c r="PR145" s="14"/>
      <c r="PS145" s="14"/>
      <c r="PT145" s="14"/>
      <c r="PU145" s="14"/>
      <c r="PV145" s="14"/>
      <c r="PW145" s="14"/>
      <c r="PX145" s="14"/>
      <c r="PY145" s="14"/>
      <c r="PZ145" s="14"/>
      <c r="QA145" s="14"/>
      <c r="QB145" s="14"/>
      <c r="QC145" s="14"/>
      <c r="QD145" s="14"/>
    </row>
    <row r="146" spans="1:446" s="16" customFormat="1" x14ac:dyDescent="0.35">
      <c r="A146" s="8" t="s">
        <v>161</v>
      </c>
      <c r="B146" s="9" t="s">
        <v>162</v>
      </c>
      <c r="C146" s="9" t="s">
        <v>61</v>
      </c>
      <c r="D146" s="9">
        <f>D145</f>
        <v>19322.813582999999</v>
      </c>
      <c r="E146" s="1"/>
      <c r="F146" s="10">
        <f t="shared" si="3"/>
        <v>0</v>
      </c>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4"/>
      <c r="BK146" s="14"/>
      <c r="BL146" s="14"/>
      <c r="BM146" s="14"/>
      <c r="BN146" s="14"/>
      <c r="BO146" s="14"/>
      <c r="BP146" s="14"/>
      <c r="BQ146" s="14"/>
      <c r="BR146" s="14"/>
      <c r="BS146" s="14"/>
      <c r="BT146" s="14"/>
      <c r="BU146" s="14"/>
      <c r="BV146" s="14"/>
      <c r="BW146" s="14"/>
      <c r="BX146" s="14"/>
      <c r="BY146" s="14"/>
      <c r="BZ146" s="14"/>
      <c r="CA146" s="14"/>
      <c r="CB146" s="14"/>
      <c r="CC146" s="14"/>
      <c r="CD146" s="14"/>
      <c r="CE146" s="14"/>
      <c r="CF146" s="14"/>
      <c r="CG146" s="14"/>
      <c r="CH146" s="14"/>
      <c r="CI146" s="14"/>
      <c r="CJ146" s="14"/>
      <c r="CK146" s="14"/>
      <c r="CL146" s="14"/>
      <c r="CM146" s="14"/>
      <c r="CN146" s="14"/>
      <c r="CO146" s="14"/>
      <c r="CP146" s="14"/>
      <c r="CQ146" s="14"/>
      <c r="CR146" s="14"/>
      <c r="CS146" s="14"/>
      <c r="CT146" s="14"/>
      <c r="CU146" s="14"/>
      <c r="CV146" s="14"/>
      <c r="CW146" s="14"/>
      <c r="CX146" s="14"/>
      <c r="CY146" s="14"/>
      <c r="CZ146" s="14"/>
      <c r="DA146" s="14"/>
      <c r="DB146" s="14"/>
      <c r="DC146" s="14"/>
      <c r="DD146" s="14"/>
      <c r="DE146" s="14"/>
      <c r="DF146" s="14"/>
      <c r="DG146" s="14"/>
      <c r="DH146" s="14"/>
      <c r="DI146" s="14"/>
      <c r="DJ146" s="14"/>
      <c r="DK146" s="14"/>
      <c r="DL146" s="14"/>
      <c r="DM146" s="14"/>
      <c r="DN146" s="14"/>
      <c r="DO146" s="14"/>
      <c r="DP146" s="14"/>
      <c r="DQ146" s="14"/>
      <c r="DR146" s="14"/>
      <c r="DS146" s="14"/>
      <c r="DT146" s="14"/>
      <c r="DU146" s="14"/>
      <c r="DV146" s="14"/>
      <c r="DW146" s="14"/>
      <c r="DX146" s="14"/>
      <c r="DY146" s="14"/>
      <c r="DZ146" s="14"/>
      <c r="EA146" s="14"/>
      <c r="EB146" s="14"/>
      <c r="EC146" s="14"/>
      <c r="ED146" s="14"/>
      <c r="EE146" s="14"/>
      <c r="EF146" s="14"/>
      <c r="EG146" s="14"/>
      <c r="EH146" s="14"/>
      <c r="EI146" s="14"/>
      <c r="EJ146" s="14"/>
      <c r="EK146" s="14"/>
      <c r="EL146" s="14"/>
      <c r="EM146" s="14"/>
      <c r="EN146" s="14"/>
      <c r="EO146" s="14"/>
      <c r="EP146" s="14"/>
      <c r="EQ146" s="14"/>
      <c r="ER146" s="14"/>
      <c r="ES146" s="14"/>
      <c r="ET146" s="14"/>
      <c r="EU146" s="14"/>
      <c r="EV146" s="14"/>
      <c r="EW146" s="14"/>
      <c r="EX146" s="14"/>
      <c r="EY146" s="14"/>
      <c r="EZ146" s="14"/>
      <c r="FA146" s="14"/>
      <c r="FB146" s="14"/>
      <c r="FC146" s="14"/>
      <c r="FD146" s="14"/>
      <c r="FE146" s="14"/>
      <c r="FF146" s="14"/>
      <c r="FG146" s="14"/>
      <c r="FH146" s="14"/>
      <c r="FI146" s="14"/>
      <c r="FJ146" s="14"/>
      <c r="FK146" s="14"/>
      <c r="FL146" s="14"/>
      <c r="FM146" s="14"/>
      <c r="FN146" s="14"/>
      <c r="FO146" s="14"/>
      <c r="FP146" s="14"/>
      <c r="FQ146" s="14"/>
      <c r="FR146" s="14"/>
      <c r="FS146" s="14"/>
      <c r="FT146" s="14"/>
      <c r="FU146" s="14"/>
      <c r="FV146" s="14"/>
      <c r="FW146" s="14"/>
      <c r="FX146" s="14"/>
      <c r="FY146" s="14"/>
      <c r="FZ146" s="14"/>
      <c r="GA146" s="14"/>
      <c r="GB146" s="14"/>
      <c r="GC146" s="14"/>
      <c r="GD146" s="14"/>
      <c r="GE146" s="14"/>
      <c r="GF146" s="14"/>
      <c r="GG146" s="14"/>
      <c r="GH146" s="14"/>
      <c r="GI146" s="14"/>
      <c r="GJ146" s="14"/>
      <c r="GK146" s="14"/>
      <c r="GL146" s="14"/>
      <c r="GM146" s="14"/>
      <c r="GN146" s="14"/>
      <c r="GO146" s="14"/>
      <c r="GP146" s="14"/>
      <c r="GQ146" s="14"/>
      <c r="GR146" s="14"/>
      <c r="GS146" s="14"/>
      <c r="GT146" s="14"/>
      <c r="GU146" s="14"/>
      <c r="GV146" s="14"/>
      <c r="GW146" s="14"/>
      <c r="GX146" s="14"/>
      <c r="GY146" s="14"/>
      <c r="GZ146" s="14"/>
      <c r="HA146" s="14"/>
      <c r="HB146" s="14"/>
      <c r="HC146" s="14"/>
      <c r="HD146" s="14"/>
      <c r="HE146" s="14"/>
      <c r="HF146" s="14"/>
      <c r="HG146" s="14"/>
      <c r="HH146" s="14"/>
      <c r="HI146" s="14"/>
      <c r="HJ146" s="14"/>
      <c r="HK146" s="14"/>
      <c r="HL146" s="14"/>
      <c r="HM146" s="14"/>
      <c r="HN146" s="14"/>
      <c r="HO146" s="14"/>
      <c r="HP146" s="14"/>
      <c r="HQ146" s="14"/>
      <c r="HR146" s="14"/>
      <c r="HS146" s="14"/>
      <c r="HT146" s="14"/>
      <c r="HU146" s="14"/>
      <c r="HV146" s="14"/>
      <c r="HW146" s="14"/>
      <c r="HX146" s="14"/>
      <c r="HY146" s="14"/>
      <c r="HZ146" s="14"/>
      <c r="IA146" s="14"/>
      <c r="IB146" s="14"/>
      <c r="IC146" s="14"/>
      <c r="ID146" s="14"/>
      <c r="IE146" s="14"/>
      <c r="IF146" s="14"/>
      <c r="IG146" s="14"/>
      <c r="IH146" s="14"/>
      <c r="II146" s="14"/>
      <c r="IJ146" s="14"/>
      <c r="IK146" s="14"/>
      <c r="IL146" s="14"/>
      <c r="IM146" s="14"/>
      <c r="IN146" s="14"/>
      <c r="IO146" s="14"/>
      <c r="IP146" s="14"/>
      <c r="IQ146" s="14"/>
      <c r="IR146" s="14"/>
      <c r="IS146" s="14"/>
      <c r="IT146" s="14"/>
      <c r="IU146" s="14"/>
      <c r="IV146" s="14"/>
      <c r="IW146" s="14"/>
      <c r="IX146" s="14"/>
      <c r="IY146" s="14"/>
      <c r="IZ146" s="14"/>
      <c r="JA146" s="14"/>
      <c r="JB146" s="14"/>
      <c r="JC146" s="14"/>
      <c r="JD146" s="14"/>
      <c r="JE146" s="14"/>
      <c r="JF146" s="14"/>
      <c r="JG146" s="14"/>
      <c r="JH146" s="14"/>
      <c r="JI146" s="14"/>
      <c r="JJ146" s="14"/>
      <c r="JK146" s="14"/>
      <c r="JL146" s="14"/>
      <c r="JM146" s="14"/>
      <c r="JN146" s="14"/>
      <c r="JO146" s="14"/>
      <c r="JP146" s="14"/>
      <c r="JQ146" s="14"/>
      <c r="JR146" s="14"/>
      <c r="JS146" s="14"/>
      <c r="JT146" s="14"/>
      <c r="JU146" s="14"/>
      <c r="JV146" s="14"/>
      <c r="JW146" s="14"/>
      <c r="JX146" s="14"/>
      <c r="JY146" s="14"/>
      <c r="JZ146" s="14"/>
      <c r="KA146" s="14"/>
      <c r="KB146" s="14"/>
      <c r="KC146" s="14"/>
      <c r="KD146" s="14"/>
      <c r="KE146" s="14"/>
      <c r="KF146" s="14"/>
      <c r="KG146" s="14"/>
      <c r="KH146" s="14"/>
      <c r="KI146" s="14"/>
      <c r="KJ146" s="14"/>
      <c r="KK146" s="14"/>
      <c r="KL146" s="14"/>
      <c r="KM146" s="14"/>
      <c r="KN146" s="14"/>
      <c r="KO146" s="14"/>
      <c r="KP146" s="14"/>
      <c r="KQ146" s="14"/>
      <c r="KR146" s="14"/>
      <c r="KS146" s="14"/>
      <c r="KT146" s="14"/>
      <c r="KU146" s="14"/>
      <c r="KV146" s="14"/>
      <c r="KW146" s="14"/>
      <c r="KX146" s="14"/>
      <c r="KY146" s="14"/>
      <c r="KZ146" s="14"/>
      <c r="LA146" s="14"/>
      <c r="LB146" s="14"/>
      <c r="LC146" s="14"/>
      <c r="LD146" s="14"/>
      <c r="LE146" s="14"/>
      <c r="LF146" s="14"/>
      <c r="LG146" s="14"/>
      <c r="LH146" s="14"/>
      <c r="LI146" s="14"/>
      <c r="LJ146" s="14"/>
      <c r="LK146" s="14"/>
      <c r="LL146" s="14"/>
      <c r="LM146" s="14"/>
      <c r="LN146" s="14"/>
      <c r="LO146" s="14"/>
      <c r="LP146" s="14"/>
      <c r="LQ146" s="14"/>
      <c r="LR146" s="14"/>
      <c r="LS146" s="14"/>
      <c r="LT146" s="14"/>
      <c r="LU146" s="14"/>
      <c r="LV146" s="14"/>
      <c r="LW146" s="14"/>
      <c r="LX146" s="14"/>
      <c r="LY146" s="14"/>
      <c r="LZ146" s="14"/>
      <c r="MA146" s="14"/>
      <c r="MB146" s="14"/>
      <c r="MC146" s="14"/>
      <c r="MD146" s="14"/>
      <c r="ME146" s="14"/>
      <c r="MF146" s="14"/>
      <c r="MG146" s="14"/>
      <c r="MH146" s="14"/>
      <c r="MI146" s="14"/>
      <c r="MJ146" s="14"/>
      <c r="MK146" s="14"/>
      <c r="ML146" s="14"/>
      <c r="MM146" s="14"/>
      <c r="MN146" s="14"/>
      <c r="MO146" s="14"/>
      <c r="MP146" s="14"/>
      <c r="MQ146" s="14"/>
      <c r="MR146" s="14"/>
      <c r="MS146" s="14"/>
      <c r="MT146" s="14"/>
      <c r="MU146" s="14"/>
      <c r="MV146" s="14"/>
      <c r="MW146" s="14"/>
      <c r="MX146" s="14"/>
      <c r="MY146" s="14"/>
      <c r="MZ146" s="14"/>
      <c r="NA146" s="14"/>
      <c r="NB146" s="14"/>
      <c r="NC146" s="14"/>
      <c r="ND146" s="14"/>
      <c r="NE146" s="14"/>
      <c r="NF146" s="14"/>
      <c r="NG146" s="14"/>
      <c r="NH146" s="14"/>
      <c r="NI146" s="14"/>
      <c r="NJ146" s="14"/>
      <c r="NK146" s="14"/>
      <c r="NL146" s="14"/>
      <c r="NM146" s="14"/>
      <c r="NN146" s="14"/>
      <c r="NO146" s="14"/>
      <c r="NP146" s="14"/>
      <c r="NQ146" s="14"/>
      <c r="NR146" s="14"/>
      <c r="NS146" s="14"/>
      <c r="NT146" s="14"/>
      <c r="NU146" s="14"/>
      <c r="NV146" s="14"/>
      <c r="NW146" s="14"/>
      <c r="NX146" s="14"/>
      <c r="NY146" s="14"/>
      <c r="NZ146" s="14"/>
      <c r="OA146" s="14"/>
      <c r="OB146" s="14"/>
      <c r="OC146" s="14"/>
      <c r="OD146" s="14"/>
      <c r="OE146" s="14"/>
      <c r="OF146" s="14"/>
      <c r="OG146" s="14"/>
      <c r="OH146" s="14"/>
      <c r="OI146" s="14"/>
      <c r="OJ146" s="14"/>
      <c r="OK146" s="14"/>
      <c r="OL146" s="14"/>
      <c r="OM146" s="14"/>
      <c r="ON146" s="14"/>
      <c r="OO146" s="14"/>
      <c r="OP146" s="14"/>
      <c r="OQ146" s="14"/>
      <c r="OR146" s="14"/>
      <c r="OS146" s="14"/>
      <c r="OT146" s="14"/>
      <c r="OU146" s="14"/>
      <c r="OV146" s="14"/>
      <c r="OW146" s="14"/>
      <c r="OX146" s="14"/>
      <c r="OY146" s="14"/>
      <c r="OZ146" s="14"/>
      <c r="PA146" s="14"/>
      <c r="PB146" s="14"/>
      <c r="PC146" s="14"/>
      <c r="PD146" s="14"/>
      <c r="PE146" s="14"/>
      <c r="PF146" s="14"/>
      <c r="PG146" s="14"/>
      <c r="PH146" s="14"/>
      <c r="PI146" s="14"/>
      <c r="PJ146" s="14"/>
      <c r="PK146" s="14"/>
      <c r="PL146" s="14"/>
      <c r="PM146" s="14"/>
      <c r="PN146" s="14"/>
      <c r="PO146" s="14"/>
      <c r="PP146" s="14"/>
      <c r="PQ146" s="14"/>
      <c r="PR146" s="14"/>
      <c r="PS146" s="14"/>
      <c r="PT146" s="14"/>
      <c r="PU146" s="14"/>
      <c r="PV146" s="14"/>
      <c r="PW146" s="14"/>
      <c r="PX146" s="14"/>
      <c r="PY146" s="14"/>
      <c r="PZ146" s="14"/>
      <c r="QA146" s="14"/>
      <c r="QB146" s="14"/>
      <c r="QC146" s="14"/>
      <c r="QD146" s="14"/>
    </row>
    <row r="147" spans="1:446" s="17" customFormat="1" ht="15" x14ac:dyDescent="0.3">
      <c r="A147" s="5"/>
      <c r="B147" s="6" t="s">
        <v>163</v>
      </c>
      <c r="C147" s="6"/>
      <c r="D147" s="6"/>
      <c r="E147" s="2"/>
      <c r="F147" s="7">
        <f>SUM(F131:F146)</f>
        <v>0</v>
      </c>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c r="AZ147" s="15"/>
      <c r="BA147" s="15"/>
      <c r="BB147" s="15"/>
      <c r="BC147" s="15"/>
      <c r="BD147" s="15"/>
      <c r="BE147" s="15"/>
      <c r="BF147" s="15"/>
      <c r="BG147" s="15"/>
      <c r="BH147" s="15"/>
      <c r="BI147" s="15"/>
      <c r="BJ147" s="15"/>
      <c r="BK147" s="15"/>
      <c r="BL147" s="15"/>
      <c r="BM147" s="15"/>
      <c r="BN147" s="15"/>
      <c r="BO147" s="15"/>
      <c r="BP147" s="15"/>
      <c r="BQ147" s="15"/>
      <c r="BR147" s="15"/>
      <c r="BS147" s="15"/>
      <c r="BT147" s="15"/>
      <c r="BU147" s="15"/>
      <c r="BV147" s="15"/>
      <c r="BW147" s="15"/>
      <c r="BX147" s="15"/>
      <c r="BY147" s="15"/>
      <c r="BZ147" s="15"/>
      <c r="CA147" s="15"/>
      <c r="CB147" s="15"/>
      <c r="CC147" s="15"/>
      <c r="CD147" s="15"/>
      <c r="CE147" s="15"/>
      <c r="CF147" s="15"/>
      <c r="CG147" s="15"/>
      <c r="CH147" s="15"/>
      <c r="CI147" s="15"/>
      <c r="CJ147" s="15"/>
      <c r="CK147" s="15"/>
      <c r="CL147" s="15"/>
      <c r="CM147" s="15"/>
      <c r="CN147" s="15"/>
      <c r="CO147" s="15"/>
      <c r="CP147" s="15"/>
      <c r="CQ147" s="15"/>
      <c r="CR147" s="15"/>
      <c r="CS147" s="15"/>
      <c r="CT147" s="15"/>
      <c r="CU147" s="15"/>
      <c r="CV147" s="15"/>
      <c r="CW147" s="15"/>
      <c r="CX147" s="15"/>
      <c r="CY147" s="15"/>
      <c r="CZ147" s="15"/>
      <c r="DA147" s="15"/>
      <c r="DB147" s="15"/>
      <c r="DC147" s="15"/>
      <c r="DD147" s="15"/>
      <c r="DE147" s="15"/>
      <c r="DF147" s="15"/>
      <c r="DG147" s="15"/>
      <c r="DH147" s="15"/>
      <c r="DI147" s="15"/>
      <c r="DJ147" s="15"/>
      <c r="DK147" s="15"/>
      <c r="DL147" s="15"/>
      <c r="DM147" s="15"/>
      <c r="DN147" s="15"/>
      <c r="DO147" s="15"/>
      <c r="DP147" s="15"/>
      <c r="DQ147" s="15"/>
      <c r="DR147" s="15"/>
      <c r="DS147" s="15"/>
      <c r="DT147" s="15"/>
      <c r="DU147" s="15"/>
      <c r="DV147" s="15"/>
      <c r="DW147" s="15"/>
      <c r="DX147" s="15"/>
      <c r="DY147" s="15"/>
      <c r="DZ147" s="15"/>
      <c r="EA147" s="15"/>
      <c r="EB147" s="15"/>
      <c r="EC147" s="15"/>
      <c r="ED147" s="15"/>
      <c r="EE147" s="15"/>
      <c r="EF147" s="15"/>
      <c r="EG147" s="15"/>
      <c r="EH147" s="15"/>
      <c r="EI147" s="15"/>
      <c r="EJ147" s="15"/>
      <c r="EK147" s="15"/>
      <c r="EL147" s="15"/>
      <c r="EM147" s="15"/>
      <c r="EN147" s="15"/>
      <c r="EO147" s="15"/>
      <c r="EP147" s="15"/>
      <c r="EQ147" s="15"/>
      <c r="ER147" s="15"/>
      <c r="ES147" s="15"/>
      <c r="ET147" s="15"/>
      <c r="EU147" s="15"/>
      <c r="EV147" s="15"/>
      <c r="EW147" s="15"/>
      <c r="EX147" s="15"/>
      <c r="EY147" s="15"/>
      <c r="EZ147" s="15"/>
      <c r="FA147" s="15"/>
      <c r="FB147" s="15"/>
      <c r="FC147" s="15"/>
      <c r="FD147" s="15"/>
      <c r="FE147" s="15"/>
      <c r="FF147" s="15"/>
      <c r="FG147" s="15"/>
      <c r="FH147" s="15"/>
      <c r="FI147" s="15"/>
      <c r="FJ147" s="15"/>
      <c r="FK147" s="15"/>
      <c r="FL147" s="15"/>
      <c r="FM147" s="15"/>
      <c r="FN147" s="15"/>
      <c r="FO147" s="15"/>
      <c r="FP147" s="15"/>
      <c r="FQ147" s="15"/>
      <c r="FR147" s="15"/>
      <c r="FS147" s="15"/>
      <c r="FT147" s="15"/>
      <c r="FU147" s="15"/>
      <c r="FV147" s="15"/>
      <c r="FW147" s="15"/>
      <c r="FX147" s="15"/>
      <c r="FY147" s="15"/>
      <c r="FZ147" s="15"/>
      <c r="GA147" s="15"/>
      <c r="GB147" s="15"/>
      <c r="GC147" s="15"/>
      <c r="GD147" s="15"/>
      <c r="GE147" s="15"/>
      <c r="GF147" s="15"/>
      <c r="GG147" s="15"/>
      <c r="GH147" s="15"/>
      <c r="GI147" s="15"/>
      <c r="GJ147" s="15"/>
      <c r="GK147" s="15"/>
      <c r="GL147" s="15"/>
      <c r="GM147" s="15"/>
      <c r="GN147" s="15"/>
      <c r="GO147" s="15"/>
      <c r="GP147" s="15"/>
      <c r="GQ147" s="15"/>
      <c r="GR147" s="15"/>
      <c r="GS147" s="15"/>
      <c r="GT147" s="15"/>
      <c r="GU147" s="15"/>
      <c r="GV147" s="15"/>
      <c r="GW147" s="15"/>
      <c r="GX147" s="15"/>
      <c r="GY147" s="15"/>
      <c r="GZ147" s="15"/>
      <c r="HA147" s="15"/>
      <c r="HB147" s="15"/>
      <c r="HC147" s="15"/>
      <c r="HD147" s="15"/>
      <c r="HE147" s="15"/>
      <c r="HF147" s="15"/>
      <c r="HG147" s="15"/>
      <c r="HH147" s="15"/>
      <c r="HI147" s="15"/>
      <c r="HJ147" s="15"/>
      <c r="HK147" s="15"/>
      <c r="HL147" s="15"/>
      <c r="HM147" s="15"/>
      <c r="HN147" s="15"/>
      <c r="HO147" s="15"/>
      <c r="HP147" s="15"/>
      <c r="HQ147" s="15"/>
      <c r="HR147" s="15"/>
      <c r="HS147" s="15"/>
      <c r="HT147" s="15"/>
      <c r="HU147" s="15"/>
      <c r="HV147" s="15"/>
      <c r="HW147" s="15"/>
      <c r="HX147" s="15"/>
      <c r="HY147" s="15"/>
      <c r="HZ147" s="15"/>
      <c r="IA147" s="15"/>
      <c r="IB147" s="15"/>
      <c r="IC147" s="15"/>
      <c r="ID147" s="15"/>
      <c r="IE147" s="15"/>
      <c r="IF147" s="15"/>
      <c r="IG147" s="15"/>
      <c r="IH147" s="15"/>
      <c r="II147" s="15"/>
      <c r="IJ147" s="15"/>
      <c r="IK147" s="15"/>
      <c r="IL147" s="15"/>
      <c r="IM147" s="15"/>
      <c r="IN147" s="15"/>
      <c r="IO147" s="15"/>
      <c r="IP147" s="15"/>
      <c r="IQ147" s="15"/>
      <c r="IR147" s="15"/>
      <c r="IS147" s="15"/>
      <c r="IT147" s="15"/>
      <c r="IU147" s="15"/>
      <c r="IV147" s="15"/>
      <c r="IW147" s="15"/>
      <c r="IX147" s="15"/>
      <c r="IY147" s="15"/>
      <c r="IZ147" s="15"/>
      <c r="JA147" s="15"/>
      <c r="JB147" s="15"/>
      <c r="JC147" s="15"/>
      <c r="JD147" s="15"/>
      <c r="JE147" s="15"/>
      <c r="JF147" s="15"/>
      <c r="JG147" s="15"/>
      <c r="JH147" s="15"/>
      <c r="JI147" s="15"/>
      <c r="JJ147" s="15"/>
      <c r="JK147" s="15"/>
      <c r="JL147" s="15"/>
      <c r="JM147" s="15"/>
      <c r="JN147" s="15"/>
      <c r="JO147" s="15"/>
      <c r="JP147" s="15"/>
      <c r="JQ147" s="15"/>
      <c r="JR147" s="15"/>
      <c r="JS147" s="15"/>
      <c r="JT147" s="15"/>
      <c r="JU147" s="15"/>
      <c r="JV147" s="15"/>
      <c r="JW147" s="15"/>
      <c r="JX147" s="15"/>
      <c r="JY147" s="15"/>
      <c r="JZ147" s="15"/>
      <c r="KA147" s="15"/>
      <c r="KB147" s="15"/>
      <c r="KC147" s="15"/>
      <c r="KD147" s="15"/>
      <c r="KE147" s="15"/>
      <c r="KF147" s="15"/>
      <c r="KG147" s="15"/>
      <c r="KH147" s="15"/>
      <c r="KI147" s="15"/>
      <c r="KJ147" s="15"/>
      <c r="KK147" s="15"/>
      <c r="KL147" s="15"/>
      <c r="KM147" s="15"/>
      <c r="KN147" s="15"/>
      <c r="KO147" s="15"/>
      <c r="KP147" s="15"/>
      <c r="KQ147" s="15"/>
      <c r="KR147" s="15"/>
      <c r="KS147" s="15"/>
      <c r="KT147" s="15"/>
      <c r="KU147" s="15"/>
      <c r="KV147" s="15"/>
      <c r="KW147" s="15"/>
      <c r="KX147" s="15"/>
      <c r="KY147" s="15"/>
      <c r="KZ147" s="15"/>
      <c r="LA147" s="15"/>
      <c r="LB147" s="15"/>
      <c r="LC147" s="15"/>
      <c r="LD147" s="15"/>
      <c r="LE147" s="15"/>
      <c r="LF147" s="15"/>
      <c r="LG147" s="15"/>
      <c r="LH147" s="15"/>
      <c r="LI147" s="15"/>
      <c r="LJ147" s="15"/>
      <c r="LK147" s="15"/>
      <c r="LL147" s="15"/>
      <c r="LM147" s="15"/>
      <c r="LN147" s="15"/>
      <c r="LO147" s="15"/>
      <c r="LP147" s="15"/>
      <c r="LQ147" s="15"/>
      <c r="LR147" s="15"/>
      <c r="LS147" s="15"/>
      <c r="LT147" s="15"/>
      <c r="LU147" s="15"/>
      <c r="LV147" s="15"/>
      <c r="LW147" s="15"/>
      <c r="LX147" s="15"/>
      <c r="LY147" s="15"/>
      <c r="LZ147" s="15"/>
      <c r="MA147" s="15"/>
      <c r="MB147" s="15"/>
      <c r="MC147" s="15"/>
      <c r="MD147" s="15"/>
      <c r="ME147" s="15"/>
      <c r="MF147" s="15"/>
      <c r="MG147" s="15"/>
      <c r="MH147" s="15"/>
      <c r="MI147" s="15"/>
      <c r="MJ147" s="15"/>
      <c r="MK147" s="15"/>
      <c r="ML147" s="15"/>
      <c r="MM147" s="15"/>
      <c r="MN147" s="15"/>
      <c r="MO147" s="15"/>
      <c r="MP147" s="15"/>
      <c r="MQ147" s="15"/>
      <c r="MR147" s="15"/>
      <c r="MS147" s="15"/>
      <c r="MT147" s="15"/>
      <c r="MU147" s="15"/>
      <c r="MV147" s="15"/>
      <c r="MW147" s="15"/>
      <c r="MX147" s="15"/>
      <c r="MY147" s="15"/>
      <c r="MZ147" s="15"/>
      <c r="NA147" s="15"/>
      <c r="NB147" s="15"/>
      <c r="NC147" s="15"/>
      <c r="ND147" s="15"/>
      <c r="NE147" s="15"/>
      <c r="NF147" s="15"/>
      <c r="NG147" s="15"/>
      <c r="NH147" s="15"/>
      <c r="NI147" s="15"/>
      <c r="NJ147" s="15"/>
      <c r="NK147" s="15"/>
      <c r="NL147" s="15"/>
      <c r="NM147" s="15"/>
      <c r="NN147" s="15"/>
      <c r="NO147" s="15"/>
      <c r="NP147" s="15"/>
      <c r="NQ147" s="15"/>
      <c r="NR147" s="15"/>
      <c r="NS147" s="15"/>
      <c r="NT147" s="15"/>
      <c r="NU147" s="15"/>
      <c r="NV147" s="15"/>
      <c r="NW147" s="15"/>
      <c r="NX147" s="15"/>
      <c r="NY147" s="15"/>
      <c r="NZ147" s="15"/>
      <c r="OA147" s="15"/>
      <c r="OB147" s="15"/>
      <c r="OC147" s="15"/>
      <c r="OD147" s="15"/>
      <c r="OE147" s="15"/>
      <c r="OF147" s="15"/>
      <c r="OG147" s="15"/>
      <c r="OH147" s="15"/>
      <c r="OI147" s="15"/>
      <c r="OJ147" s="15"/>
      <c r="OK147" s="15"/>
      <c r="OL147" s="15"/>
      <c r="OM147" s="15"/>
      <c r="ON147" s="15"/>
      <c r="OO147" s="15"/>
      <c r="OP147" s="15"/>
      <c r="OQ147" s="15"/>
      <c r="OR147" s="15"/>
      <c r="OS147" s="15"/>
      <c r="OT147" s="15"/>
      <c r="OU147" s="15"/>
      <c r="OV147" s="15"/>
      <c r="OW147" s="15"/>
      <c r="OX147" s="15"/>
      <c r="OY147" s="15"/>
      <c r="OZ147" s="15"/>
      <c r="PA147" s="15"/>
      <c r="PB147" s="15"/>
      <c r="PC147" s="15"/>
      <c r="PD147" s="15"/>
      <c r="PE147" s="15"/>
      <c r="PF147" s="15"/>
      <c r="PG147" s="15"/>
      <c r="PH147" s="15"/>
      <c r="PI147" s="15"/>
      <c r="PJ147" s="15"/>
      <c r="PK147" s="15"/>
      <c r="PL147" s="15"/>
      <c r="PM147" s="15"/>
      <c r="PN147" s="15"/>
      <c r="PO147" s="15"/>
      <c r="PP147" s="15"/>
      <c r="PQ147" s="15"/>
      <c r="PR147" s="15"/>
      <c r="PS147" s="15"/>
      <c r="PT147" s="15"/>
      <c r="PU147" s="15"/>
      <c r="PV147" s="15"/>
      <c r="PW147" s="15"/>
      <c r="PX147" s="15"/>
      <c r="PY147" s="15"/>
      <c r="PZ147" s="15"/>
      <c r="QA147" s="15"/>
      <c r="QB147" s="15"/>
      <c r="QC147" s="15"/>
      <c r="QD147" s="15"/>
    </row>
    <row r="148" spans="1:446" s="17" customFormat="1" ht="15" x14ac:dyDescent="0.3">
      <c r="A148" s="5"/>
      <c r="B148" s="6" t="s">
        <v>164</v>
      </c>
      <c r="C148" s="6"/>
      <c r="D148" s="6"/>
      <c r="E148" s="2"/>
      <c r="F148" s="7">
        <f>F147+F129</f>
        <v>0</v>
      </c>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c r="AZ148" s="15"/>
      <c r="BA148" s="15"/>
      <c r="BB148" s="15"/>
      <c r="BC148" s="15"/>
      <c r="BD148" s="15"/>
      <c r="BE148" s="15"/>
      <c r="BF148" s="15"/>
      <c r="BG148" s="15"/>
      <c r="BH148" s="15"/>
      <c r="BI148" s="15"/>
      <c r="BJ148" s="15"/>
      <c r="BK148" s="15"/>
      <c r="BL148" s="15"/>
      <c r="BM148" s="15"/>
      <c r="BN148" s="15"/>
      <c r="BO148" s="15"/>
      <c r="BP148" s="15"/>
      <c r="BQ148" s="15"/>
      <c r="BR148" s="15"/>
      <c r="BS148" s="15"/>
      <c r="BT148" s="15"/>
      <c r="BU148" s="15"/>
      <c r="BV148" s="15"/>
      <c r="BW148" s="15"/>
      <c r="BX148" s="15"/>
      <c r="BY148" s="15"/>
      <c r="BZ148" s="15"/>
      <c r="CA148" s="15"/>
      <c r="CB148" s="15"/>
      <c r="CC148" s="15"/>
      <c r="CD148" s="15"/>
      <c r="CE148" s="15"/>
      <c r="CF148" s="15"/>
      <c r="CG148" s="15"/>
      <c r="CH148" s="15"/>
      <c r="CI148" s="15"/>
      <c r="CJ148" s="15"/>
      <c r="CK148" s="15"/>
      <c r="CL148" s="15"/>
      <c r="CM148" s="15"/>
      <c r="CN148" s="15"/>
      <c r="CO148" s="15"/>
      <c r="CP148" s="15"/>
      <c r="CQ148" s="15"/>
      <c r="CR148" s="15"/>
      <c r="CS148" s="15"/>
      <c r="CT148" s="15"/>
      <c r="CU148" s="15"/>
      <c r="CV148" s="15"/>
      <c r="CW148" s="15"/>
      <c r="CX148" s="15"/>
      <c r="CY148" s="15"/>
      <c r="CZ148" s="15"/>
      <c r="DA148" s="15"/>
      <c r="DB148" s="15"/>
      <c r="DC148" s="15"/>
      <c r="DD148" s="15"/>
      <c r="DE148" s="15"/>
      <c r="DF148" s="15"/>
      <c r="DG148" s="15"/>
      <c r="DH148" s="15"/>
      <c r="DI148" s="15"/>
      <c r="DJ148" s="15"/>
      <c r="DK148" s="15"/>
      <c r="DL148" s="15"/>
      <c r="DM148" s="15"/>
      <c r="DN148" s="15"/>
      <c r="DO148" s="15"/>
      <c r="DP148" s="15"/>
      <c r="DQ148" s="15"/>
      <c r="DR148" s="15"/>
      <c r="DS148" s="15"/>
      <c r="DT148" s="15"/>
      <c r="DU148" s="15"/>
      <c r="DV148" s="15"/>
      <c r="DW148" s="15"/>
      <c r="DX148" s="15"/>
      <c r="DY148" s="15"/>
      <c r="DZ148" s="15"/>
      <c r="EA148" s="15"/>
      <c r="EB148" s="15"/>
      <c r="EC148" s="15"/>
      <c r="ED148" s="15"/>
      <c r="EE148" s="15"/>
      <c r="EF148" s="15"/>
      <c r="EG148" s="15"/>
      <c r="EH148" s="15"/>
      <c r="EI148" s="15"/>
      <c r="EJ148" s="15"/>
      <c r="EK148" s="15"/>
      <c r="EL148" s="15"/>
      <c r="EM148" s="15"/>
      <c r="EN148" s="15"/>
      <c r="EO148" s="15"/>
      <c r="EP148" s="15"/>
      <c r="EQ148" s="15"/>
      <c r="ER148" s="15"/>
      <c r="ES148" s="15"/>
      <c r="ET148" s="15"/>
      <c r="EU148" s="15"/>
      <c r="EV148" s="15"/>
      <c r="EW148" s="15"/>
      <c r="EX148" s="15"/>
      <c r="EY148" s="15"/>
      <c r="EZ148" s="15"/>
      <c r="FA148" s="15"/>
      <c r="FB148" s="15"/>
      <c r="FC148" s="15"/>
      <c r="FD148" s="15"/>
      <c r="FE148" s="15"/>
      <c r="FF148" s="15"/>
      <c r="FG148" s="15"/>
      <c r="FH148" s="15"/>
      <c r="FI148" s="15"/>
      <c r="FJ148" s="15"/>
      <c r="FK148" s="15"/>
      <c r="FL148" s="15"/>
      <c r="FM148" s="15"/>
      <c r="FN148" s="15"/>
      <c r="FO148" s="15"/>
      <c r="FP148" s="15"/>
      <c r="FQ148" s="15"/>
      <c r="FR148" s="15"/>
      <c r="FS148" s="15"/>
      <c r="FT148" s="15"/>
      <c r="FU148" s="15"/>
      <c r="FV148" s="15"/>
      <c r="FW148" s="15"/>
      <c r="FX148" s="15"/>
      <c r="FY148" s="15"/>
      <c r="FZ148" s="15"/>
      <c r="GA148" s="15"/>
      <c r="GB148" s="15"/>
      <c r="GC148" s="15"/>
      <c r="GD148" s="15"/>
      <c r="GE148" s="15"/>
      <c r="GF148" s="15"/>
      <c r="GG148" s="15"/>
      <c r="GH148" s="15"/>
      <c r="GI148" s="15"/>
      <c r="GJ148" s="15"/>
      <c r="GK148" s="15"/>
      <c r="GL148" s="15"/>
      <c r="GM148" s="15"/>
      <c r="GN148" s="15"/>
      <c r="GO148" s="15"/>
      <c r="GP148" s="15"/>
      <c r="GQ148" s="15"/>
      <c r="GR148" s="15"/>
      <c r="GS148" s="15"/>
      <c r="GT148" s="15"/>
      <c r="GU148" s="15"/>
      <c r="GV148" s="15"/>
      <c r="GW148" s="15"/>
      <c r="GX148" s="15"/>
      <c r="GY148" s="15"/>
      <c r="GZ148" s="15"/>
      <c r="HA148" s="15"/>
      <c r="HB148" s="15"/>
      <c r="HC148" s="15"/>
      <c r="HD148" s="15"/>
      <c r="HE148" s="15"/>
      <c r="HF148" s="15"/>
      <c r="HG148" s="15"/>
      <c r="HH148" s="15"/>
      <c r="HI148" s="15"/>
      <c r="HJ148" s="15"/>
      <c r="HK148" s="15"/>
      <c r="HL148" s="15"/>
      <c r="HM148" s="15"/>
      <c r="HN148" s="15"/>
      <c r="HO148" s="15"/>
      <c r="HP148" s="15"/>
      <c r="HQ148" s="15"/>
      <c r="HR148" s="15"/>
      <c r="HS148" s="15"/>
      <c r="HT148" s="15"/>
      <c r="HU148" s="15"/>
      <c r="HV148" s="15"/>
      <c r="HW148" s="15"/>
      <c r="HX148" s="15"/>
      <c r="HY148" s="15"/>
      <c r="HZ148" s="15"/>
      <c r="IA148" s="15"/>
      <c r="IB148" s="15"/>
      <c r="IC148" s="15"/>
      <c r="ID148" s="15"/>
      <c r="IE148" s="15"/>
      <c r="IF148" s="15"/>
      <c r="IG148" s="15"/>
      <c r="IH148" s="15"/>
      <c r="II148" s="15"/>
      <c r="IJ148" s="15"/>
      <c r="IK148" s="15"/>
      <c r="IL148" s="15"/>
      <c r="IM148" s="15"/>
      <c r="IN148" s="15"/>
      <c r="IO148" s="15"/>
      <c r="IP148" s="15"/>
      <c r="IQ148" s="15"/>
      <c r="IR148" s="15"/>
      <c r="IS148" s="15"/>
      <c r="IT148" s="15"/>
      <c r="IU148" s="15"/>
      <c r="IV148" s="15"/>
      <c r="IW148" s="15"/>
      <c r="IX148" s="15"/>
      <c r="IY148" s="15"/>
      <c r="IZ148" s="15"/>
      <c r="JA148" s="15"/>
      <c r="JB148" s="15"/>
      <c r="JC148" s="15"/>
      <c r="JD148" s="15"/>
      <c r="JE148" s="15"/>
      <c r="JF148" s="15"/>
      <c r="JG148" s="15"/>
      <c r="JH148" s="15"/>
      <c r="JI148" s="15"/>
      <c r="JJ148" s="15"/>
      <c r="JK148" s="15"/>
      <c r="JL148" s="15"/>
      <c r="JM148" s="15"/>
      <c r="JN148" s="15"/>
      <c r="JO148" s="15"/>
      <c r="JP148" s="15"/>
      <c r="JQ148" s="15"/>
      <c r="JR148" s="15"/>
      <c r="JS148" s="15"/>
      <c r="JT148" s="15"/>
      <c r="JU148" s="15"/>
      <c r="JV148" s="15"/>
      <c r="JW148" s="15"/>
      <c r="JX148" s="15"/>
      <c r="JY148" s="15"/>
      <c r="JZ148" s="15"/>
      <c r="KA148" s="15"/>
      <c r="KB148" s="15"/>
      <c r="KC148" s="15"/>
      <c r="KD148" s="15"/>
      <c r="KE148" s="15"/>
      <c r="KF148" s="15"/>
      <c r="KG148" s="15"/>
      <c r="KH148" s="15"/>
      <c r="KI148" s="15"/>
      <c r="KJ148" s="15"/>
      <c r="KK148" s="15"/>
      <c r="KL148" s="15"/>
      <c r="KM148" s="15"/>
      <c r="KN148" s="15"/>
      <c r="KO148" s="15"/>
      <c r="KP148" s="15"/>
      <c r="KQ148" s="15"/>
      <c r="KR148" s="15"/>
      <c r="KS148" s="15"/>
      <c r="KT148" s="15"/>
      <c r="KU148" s="15"/>
      <c r="KV148" s="15"/>
      <c r="KW148" s="15"/>
      <c r="KX148" s="15"/>
      <c r="KY148" s="15"/>
      <c r="KZ148" s="15"/>
      <c r="LA148" s="15"/>
      <c r="LB148" s="15"/>
      <c r="LC148" s="15"/>
      <c r="LD148" s="15"/>
      <c r="LE148" s="15"/>
      <c r="LF148" s="15"/>
      <c r="LG148" s="15"/>
      <c r="LH148" s="15"/>
      <c r="LI148" s="15"/>
      <c r="LJ148" s="15"/>
      <c r="LK148" s="15"/>
      <c r="LL148" s="15"/>
      <c r="LM148" s="15"/>
      <c r="LN148" s="15"/>
      <c r="LO148" s="15"/>
      <c r="LP148" s="15"/>
      <c r="LQ148" s="15"/>
      <c r="LR148" s="15"/>
      <c r="LS148" s="15"/>
      <c r="LT148" s="15"/>
      <c r="LU148" s="15"/>
      <c r="LV148" s="15"/>
      <c r="LW148" s="15"/>
      <c r="LX148" s="15"/>
      <c r="LY148" s="15"/>
      <c r="LZ148" s="15"/>
      <c r="MA148" s="15"/>
      <c r="MB148" s="15"/>
      <c r="MC148" s="15"/>
      <c r="MD148" s="15"/>
      <c r="ME148" s="15"/>
      <c r="MF148" s="15"/>
      <c r="MG148" s="15"/>
      <c r="MH148" s="15"/>
      <c r="MI148" s="15"/>
      <c r="MJ148" s="15"/>
      <c r="MK148" s="15"/>
      <c r="ML148" s="15"/>
      <c r="MM148" s="15"/>
      <c r="MN148" s="15"/>
      <c r="MO148" s="15"/>
      <c r="MP148" s="15"/>
      <c r="MQ148" s="15"/>
      <c r="MR148" s="15"/>
      <c r="MS148" s="15"/>
      <c r="MT148" s="15"/>
      <c r="MU148" s="15"/>
      <c r="MV148" s="15"/>
      <c r="MW148" s="15"/>
      <c r="MX148" s="15"/>
      <c r="MY148" s="15"/>
      <c r="MZ148" s="15"/>
      <c r="NA148" s="15"/>
      <c r="NB148" s="15"/>
      <c r="NC148" s="15"/>
      <c r="ND148" s="15"/>
      <c r="NE148" s="15"/>
      <c r="NF148" s="15"/>
      <c r="NG148" s="15"/>
      <c r="NH148" s="15"/>
      <c r="NI148" s="15"/>
      <c r="NJ148" s="15"/>
      <c r="NK148" s="15"/>
      <c r="NL148" s="15"/>
      <c r="NM148" s="15"/>
      <c r="NN148" s="15"/>
      <c r="NO148" s="15"/>
      <c r="NP148" s="15"/>
      <c r="NQ148" s="15"/>
      <c r="NR148" s="15"/>
      <c r="NS148" s="15"/>
      <c r="NT148" s="15"/>
      <c r="NU148" s="15"/>
      <c r="NV148" s="15"/>
      <c r="NW148" s="15"/>
      <c r="NX148" s="15"/>
      <c r="NY148" s="15"/>
      <c r="NZ148" s="15"/>
      <c r="OA148" s="15"/>
      <c r="OB148" s="15"/>
      <c r="OC148" s="15"/>
      <c r="OD148" s="15"/>
      <c r="OE148" s="15"/>
      <c r="OF148" s="15"/>
      <c r="OG148" s="15"/>
      <c r="OH148" s="15"/>
      <c r="OI148" s="15"/>
      <c r="OJ148" s="15"/>
      <c r="OK148" s="15"/>
      <c r="OL148" s="15"/>
      <c r="OM148" s="15"/>
      <c r="ON148" s="15"/>
      <c r="OO148" s="15"/>
      <c r="OP148" s="15"/>
      <c r="OQ148" s="15"/>
      <c r="OR148" s="15"/>
      <c r="OS148" s="15"/>
      <c r="OT148" s="15"/>
      <c r="OU148" s="15"/>
      <c r="OV148" s="15"/>
      <c r="OW148" s="15"/>
      <c r="OX148" s="15"/>
      <c r="OY148" s="15"/>
      <c r="OZ148" s="15"/>
      <c r="PA148" s="15"/>
      <c r="PB148" s="15"/>
      <c r="PC148" s="15"/>
      <c r="PD148" s="15"/>
      <c r="PE148" s="15"/>
      <c r="PF148" s="15"/>
      <c r="PG148" s="15"/>
      <c r="PH148" s="15"/>
      <c r="PI148" s="15"/>
      <c r="PJ148" s="15"/>
      <c r="PK148" s="15"/>
      <c r="PL148" s="15"/>
      <c r="PM148" s="15"/>
      <c r="PN148" s="15"/>
      <c r="PO148" s="15"/>
      <c r="PP148" s="15"/>
      <c r="PQ148" s="15"/>
      <c r="PR148" s="15"/>
      <c r="PS148" s="15"/>
      <c r="PT148" s="15"/>
      <c r="PU148" s="15"/>
      <c r="PV148" s="15"/>
      <c r="PW148" s="15"/>
      <c r="PX148" s="15"/>
      <c r="PY148" s="15"/>
      <c r="PZ148" s="15"/>
      <c r="QA148" s="15"/>
      <c r="QB148" s="15"/>
      <c r="QC148" s="15"/>
      <c r="QD148" s="15"/>
    </row>
    <row r="149" spans="1:446" s="17" customFormat="1" ht="15" x14ac:dyDescent="0.3">
      <c r="A149" s="5"/>
      <c r="B149" s="6"/>
      <c r="C149" s="6"/>
      <c r="D149" s="6"/>
      <c r="E149" s="2"/>
      <c r="F149" s="7"/>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c r="AZ149" s="15"/>
      <c r="BA149" s="15"/>
      <c r="BB149" s="15"/>
      <c r="BC149" s="15"/>
      <c r="BD149" s="15"/>
      <c r="BE149" s="15"/>
      <c r="BF149" s="15"/>
      <c r="BG149" s="15"/>
      <c r="BH149" s="15"/>
      <c r="BI149" s="15"/>
      <c r="BJ149" s="15"/>
      <c r="BK149" s="15"/>
      <c r="BL149" s="15"/>
      <c r="BM149" s="15"/>
      <c r="BN149" s="15"/>
      <c r="BO149" s="15"/>
      <c r="BP149" s="15"/>
      <c r="BQ149" s="15"/>
      <c r="BR149" s="15"/>
      <c r="BS149" s="15"/>
      <c r="BT149" s="15"/>
      <c r="BU149" s="15"/>
      <c r="BV149" s="15"/>
      <c r="BW149" s="15"/>
      <c r="BX149" s="15"/>
      <c r="BY149" s="15"/>
      <c r="BZ149" s="15"/>
      <c r="CA149" s="15"/>
      <c r="CB149" s="15"/>
      <c r="CC149" s="15"/>
      <c r="CD149" s="15"/>
      <c r="CE149" s="15"/>
      <c r="CF149" s="15"/>
      <c r="CG149" s="15"/>
      <c r="CH149" s="15"/>
      <c r="CI149" s="15"/>
      <c r="CJ149" s="15"/>
      <c r="CK149" s="15"/>
      <c r="CL149" s="15"/>
      <c r="CM149" s="15"/>
      <c r="CN149" s="15"/>
      <c r="CO149" s="15"/>
      <c r="CP149" s="15"/>
      <c r="CQ149" s="15"/>
      <c r="CR149" s="15"/>
      <c r="CS149" s="15"/>
      <c r="CT149" s="15"/>
      <c r="CU149" s="15"/>
      <c r="CV149" s="15"/>
      <c r="CW149" s="15"/>
      <c r="CX149" s="15"/>
      <c r="CY149" s="15"/>
      <c r="CZ149" s="15"/>
      <c r="DA149" s="15"/>
      <c r="DB149" s="15"/>
      <c r="DC149" s="15"/>
      <c r="DD149" s="15"/>
      <c r="DE149" s="15"/>
      <c r="DF149" s="15"/>
      <c r="DG149" s="15"/>
      <c r="DH149" s="15"/>
      <c r="DI149" s="15"/>
      <c r="DJ149" s="15"/>
      <c r="DK149" s="15"/>
      <c r="DL149" s="15"/>
      <c r="DM149" s="15"/>
      <c r="DN149" s="15"/>
      <c r="DO149" s="15"/>
      <c r="DP149" s="15"/>
      <c r="DQ149" s="15"/>
      <c r="DR149" s="15"/>
      <c r="DS149" s="15"/>
      <c r="DT149" s="15"/>
      <c r="DU149" s="15"/>
      <c r="DV149" s="15"/>
      <c r="DW149" s="15"/>
      <c r="DX149" s="15"/>
      <c r="DY149" s="15"/>
      <c r="DZ149" s="15"/>
      <c r="EA149" s="15"/>
      <c r="EB149" s="15"/>
      <c r="EC149" s="15"/>
      <c r="ED149" s="15"/>
      <c r="EE149" s="15"/>
      <c r="EF149" s="15"/>
      <c r="EG149" s="15"/>
      <c r="EH149" s="15"/>
      <c r="EI149" s="15"/>
      <c r="EJ149" s="15"/>
      <c r="EK149" s="15"/>
      <c r="EL149" s="15"/>
      <c r="EM149" s="15"/>
      <c r="EN149" s="15"/>
      <c r="EO149" s="15"/>
      <c r="EP149" s="15"/>
      <c r="EQ149" s="15"/>
      <c r="ER149" s="15"/>
      <c r="ES149" s="15"/>
      <c r="ET149" s="15"/>
      <c r="EU149" s="15"/>
      <c r="EV149" s="15"/>
      <c r="EW149" s="15"/>
      <c r="EX149" s="15"/>
      <c r="EY149" s="15"/>
      <c r="EZ149" s="15"/>
      <c r="FA149" s="15"/>
      <c r="FB149" s="15"/>
      <c r="FC149" s="15"/>
      <c r="FD149" s="15"/>
      <c r="FE149" s="15"/>
      <c r="FF149" s="15"/>
      <c r="FG149" s="15"/>
      <c r="FH149" s="15"/>
      <c r="FI149" s="15"/>
      <c r="FJ149" s="15"/>
      <c r="FK149" s="15"/>
      <c r="FL149" s="15"/>
      <c r="FM149" s="15"/>
      <c r="FN149" s="15"/>
      <c r="FO149" s="15"/>
      <c r="FP149" s="15"/>
      <c r="FQ149" s="15"/>
      <c r="FR149" s="15"/>
      <c r="FS149" s="15"/>
      <c r="FT149" s="15"/>
      <c r="FU149" s="15"/>
      <c r="FV149" s="15"/>
      <c r="FW149" s="15"/>
      <c r="FX149" s="15"/>
      <c r="FY149" s="15"/>
      <c r="FZ149" s="15"/>
      <c r="GA149" s="15"/>
      <c r="GB149" s="15"/>
      <c r="GC149" s="15"/>
      <c r="GD149" s="15"/>
      <c r="GE149" s="15"/>
      <c r="GF149" s="15"/>
      <c r="GG149" s="15"/>
      <c r="GH149" s="15"/>
      <c r="GI149" s="15"/>
      <c r="GJ149" s="15"/>
      <c r="GK149" s="15"/>
      <c r="GL149" s="15"/>
      <c r="GM149" s="15"/>
      <c r="GN149" s="15"/>
      <c r="GO149" s="15"/>
      <c r="GP149" s="15"/>
      <c r="GQ149" s="15"/>
      <c r="GR149" s="15"/>
      <c r="GS149" s="15"/>
      <c r="GT149" s="15"/>
      <c r="GU149" s="15"/>
      <c r="GV149" s="15"/>
      <c r="GW149" s="15"/>
      <c r="GX149" s="15"/>
      <c r="GY149" s="15"/>
      <c r="GZ149" s="15"/>
      <c r="HA149" s="15"/>
      <c r="HB149" s="15"/>
      <c r="HC149" s="15"/>
      <c r="HD149" s="15"/>
      <c r="HE149" s="15"/>
      <c r="HF149" s="15"/>
      <c r="HG149" s="15"/>
      <c r="HH149" s="15"/>
      <c r="HI149" s="15"/>
      <c r="HJ149" s="15"/>
      <c r="HK149" s="15"/>
      <c r="HL149" s="15"/>
      <c r="HM149" s="15"/>
      <c r="HN149" s="15"/>
      <c r="HO149" s="15"/>
      <c r="HP149" s="15"/>
      <c r="HQ149" s="15"/>
      <c r="HR149" s="15"/>
      <c r="HS149" s="15"/>
      <c r="HT149" s="15"/>
      <c r="HU149" s="15"/>
      <c r="HV149" s="15"/>
      <c r="HW149" s="15"/>
      <c r="HX149" s="15"/>
      <c r="HY149" s="15"/>
      <c r="HZ149" s="15"/>
      <c r="IA149" s="15"/>
      <c r="IB149" s="15"/>
      <c r="IC149" s="15"/>
      <c r="ID149" s="15"/>
      <c r="IE149" s="15"/>
      <c r="IF149" s="15"/>
      <c r="IG149" s="15"/>
      <c r="IH149" s="15"/>
      <c r="II149" s="15"/>
      <c r="IJ149" s="15"/>
      <c r="IK149" s="15"/>
      <c r="IL149" s="15"/>
      <c r="IM149" s="15"/>
      <c r="IN149" s="15"/>
      <c r="IO149" s="15"/>
      <c r="IP149" s="15"/>
      <c r="IQ149" s="15"/>
      <c r="IR149" s="15"/>
      <c r="IS149" s="15"/>
      <c r="IT149" s="15"/>
      <c r="IU149" s="15"/>
      <c r="IV149" s="15"/>
      <c r="IW149" s="15"/>
      <c r="IX149" s="15"/>
      <c r="IY149" s="15"/>
      <c r="IZ149" s="15"/>
      <c r="JA149" s="15"/>
      <c r="JB149" s="15"/>
      <c r="JC149" s="15"/>
      <c r="JD149" s="15"/>
      <c r="JE149" s="15"/>
      <c r="JF149" s="15"/>
      <c r="JG149" s="15"/>
      <c r="JH149" s="15"/>
      <c r="JI149" s="15"/>
      <c r="JJ149" s="15"/>
      <c r="JK149" s="15"/>
      <c r="JL149" s="15"/>
      <c r="JM149" s="15"/>
      <c r="JN149" s="15"/>
      <c r="JO149" s="15"/>
      <c r="JP149" s="15"/>
      <c r="JQ149" s="15"/>
      <c r="JR149" s="15"/>
      <c r="JS149" s="15"/>
      <c r="JT149" s="15"/>
      <c r="JU149" s="15"/>
      <c r="JV149" s="15"/>
      <c r="JW149" s="15"/>
      <c r="JX149" s="15"/>
      <c r="JY149" s="15"/>
      <c r="JZ149" s="15"/>
      <c r="KA149" s="15"/>
      <c r="KB149" s="15"/>
      <c r="KC149" s="15"/>
      <c r="KD149" s="15"/>
      <c r="KE149" s="15"/>
      <c r="KF149" s="15"/>
      <c r="KG149" s="15"/>
      <c r="KH149" s="15"/>
      <c r="KI149" s="15"/>
      <c r="KJ149" s="15"/>
      <c r="KK149" s="15"/>
      <c r="KL149" s="15"/>
      <c r="KM149" s="15"/>
      <c r="KN149" s="15"/>
      <c r="KO149" s="15"/>
      <c r="KP149" s="15"/>
      <c r="KQ149" s="15"/>
      <c r="KR149" s="15"/>
      <c r="KS149" s="15"/>
      <c r="KT149" s="15"/>
      <c r="KU149" s="15"/>
      <c r="KV149" s="15"/>
      <c r="KW149" s="15"/>
      <c r="KX149" s="15"/>
      <c r="KY149" s="15"/>
      <c r="KZ149" s="15"/>
      <c r="LA149" s="15"/>
      <c r="LB149" s="15"/>
      <c r="LC149" s="15"/>
      <c r="LD149" s="15"/>
      <c r="LE149" s="15"/>
      <c r="LF149" s="15"/>
      <c r="LG149" s="15"/>
      <c r="LH149" s="15"/>
      <c r="LI149" s="15"/>
      <c r="LJ149" s="15"/>
      <c r="LK149" s="15"/>
      <c r="LL149" s="15"/>
      <c r="LM149" s="15"/>
      <c r="LN149" s="15"/>
      <c r="LO149" s="15"/>
      <c r="LP149" s="15"/>
      <c r="LQ149" s="15"/>
      <c r="LR149" s="15"/>
      <c r="LS149" s="15"/>
      <c r="LT149" s="15"/>
      <c r="LU149" s="15"/>
      <c r="LV149" s="15"/>
      <c r="LW149" s="15"/>
      <c r="LX149" s="15"/>
      <c r="LY149" s="15"/>
      <c r="LZ149" s="15"/>
      <c r="MA149" s="15"/>
      <c r="MB149" s="15"/>
      <c r="MC149" s="15"/>
      <c r="MD149" s="15"/>
      <c r="ME149" s="15"/>
      <c r="MF149" s="15"/>
      <c r="MG149" s="15"/>
      <c r="MH149" s="15"/>
      <c r="MI149" s="15"/>
      <c r="MJ149" s="15"/>
      <c r="MK149" s="15"/>
      <c r="ML149" s="15"/>
      <c r="MM149" s="15"/>
      <c r="MN149" s="15"/>
      <c r="MO149" s="15"/>
      <c r="MP149" s="15"/>
      <c r="MQ149" s="15"/>
      <c r="MR149" s="15"/>
      <c r="MS149" s="15"/>
      <c r="MT149" s="15"/>
      <c r="MU149" s="15"/>
      <c r="MV149" s="15"/>
      <c r="MW149" s="15"/>
      <c r="MX149" s="15"/>
      <c r="MY149" s="15"/>
      <c r="MZ149" s="15"/>
      <c r="NA149" s="15"/>
      <c r="NB149" s="15"/>
      <c r="NC149" s="15"/>
      <c r="ND149" s="15"/>
      <c r="NE149" s="15"/>
      <c r="NF149" s="15"/>
      <c r="NG149" s="15"/>
      <c r="NH149" s="15"/>
      <c r="NI149" s="15"/>
      <c r="NJ149" s="15"/>
      <c r="NK149" s="15"/>
      <c r="NL149" s="15"/>
      <c r="NM149" s="15"/>
      <c r="NN149" s="15"/>
      <c r="NO149" s="15"/>
      <c r="NP149" s="15"/>
      <c r="NQ149" s="15"/>
      <c r="NR149" s="15"/>
      <c r="NS149" s="15"/>
      <c r="NT149" s="15"/>
      <c r="NU149" s="15"/>
      <c r="NV149" s="15"/>
      <c r="NW149" s="15"/>
      <c r="NX149" s="15"/>
      <c r="NY149" s="15"/>
      <c r="NZ149" s="15"/>
      <c r="OA149" s="15"/>
      <c r="OB149" s="15"/>
      <c r="OC149" s="15"/>
      <c r="OD149" s="15"/>
      <c r="OE149" s="15"/>
      <c r="OF149" s="15"/>
      <c r="OG149" s="15"/>
      <c r="OH149" s="15"/>
      <c r="OI149" s="15"/>
      <c r="OJ149" s="15"/>
      <c r="OK149" s="15"/>
      <c r="OL149" s="15"/>
      <c r="OM149" s="15"/>
      <c r="ON149" s="15"/>
      <c r="OO149" s="15"/>
      <c r="OP149" s="15"/>
      <c r="OQ149" s="15"/>
      <c r="OR149" s="15"/>
      <c r="OS149" s="15"/>
      <c r="OT149" s="15"/>
      <c r="OU149" s="15"/>
      <c r="OV149" s="15"/>
      <c r="OW149" s="15"/>
      <c r="OX149" s="15"/>
      <c r="OY149" s="15"/>
      <c r="OZ149" s="15"/>
      <c r="PA149" s="15"/>
      <c r="PB149" s="15"/>
      <c r="PC149" s="15"/>
      <c r="PD149" s="15"/>
      <c r="PE149" s="15"/>
      <c r="PF149" s="15"/>
      <c r="PG149" s="15"/>
      <c r="PH149" s="15"/>
      <c r="PI149" s="15"/>
      <c r="PJ149" s="15"/>
      <c r="PK149" s="15"/>
      <c r="PL149" s="15"/>
      <c r="PM149" s="15"/>
      <c r="PN149" s="15"/>
      <c r="PO149" s="15"/>
      <c r="PP149" s="15"/>
      <c r="PQ149" s="15"/>
      <c r="PR149" s="15"/>
      <c r="PS149" s="15"/>
      <c r="PT149" s="15"/>
      <c r="PU149" s="15"/>
      <c r="PV149" s="15"/>
      <c r="PW149" s="15"/>
      <c r="PX149" s="15"/>
      <c r="PY149" s="15"/>
      <c r="PZ149" s="15"/>
      <c r="QA149" s="15"/>
      <c r="QB149" s="15"/>
      <c r="QC149" s="15"/>
      <c r="QD149" s="15"/>
    </row>
    <row r="150" spans="1:446" s="17" customFormat="1" ht="15" x14ac:dyDescent="0.3">
      <c r="A150" s="5">
        <v>4</v>
      </c>
      <c r="B150" s="6" t="s">
        <v>5</v>
      </c>
      <c r="C150" s="6"/>
      <c r="D150" s="6"/>
      <c r="E150" s="2"/>
      <c r="F150" s="7"/>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c r="AZ150" s="15"/>
      <c r="BA150" s="15"/>
      <c r="BB150" s="15"/>
      <c r="BC150" s="15"/>
      <c r="BD150" s="15"/>
      <c r="BE150" s="15"/>
      <c r="BF150" s="15"/>
      <c r="BG150" s="15"/>
      <c r="BH150" s="15"/>
      <c r="BI150" s="15"/>
      <c r="BJ150" s="15"/>
      <c r="BK150" s="15"/>
      <c r="BL150" s="15"/>
      <c r="BM150" s="15"/>
      <c r="BN150" s="15"/>
      <c r="BO150" s="15"/>
      <c r="BP150" s="15"/>
      <c r="BQ150" s="15"/>
      <c r="BR150" s="15"/>
      <c r="BS150" s="15"/>
      <c r="BT150" s="15"/>
      <c r="BU150" s="15"/>
      <c r="BV150" s="15"/>
      <c r="BW150" s="15"/>
      <c r="BX150" s="15"/>
      <c r="BY150" s="15"/>
      <c r="BZ150" s="15"/>
      <c r="CA150" s="15"/>
      <c r="CB150" s="15"/>
      <c r="CC150" s="15"/>
      <c r="CD150" s="15"/>
      <c r="CE150" s="15"/>
      <c r="CF150" s="15"/>
      <c r="CG150" s="15"/>
      <c r="CH150" s="15"/>
      <c r="CI150" s="15"/>
      <c r="CJ150" s="15"/>
      <c r="CK150" s="15"/>
      <c r="CL150" s="15"/>
      <c r="CM150" s="15"/>
      <c r="CN150" s="15"/>
      <c r="CO150" s="15"/>
      <c r="CP150" s="15"/>
      <c r="CQ150" s="15"/>
      <c r="CR150" s="15"/>
      <c r="CS150" s="15"/>
      <c r="CT150" s="15"/>
      <c r="CU150" s="15"/>
      <c r="CV150" s="15"/>
      <c r="CW150" s="15"/>
      <c r="CX150" s="15"/>
      <c r="CY150" s="15"/>
      <c r="CZ150" s="15"/>
      <c r="DA150" s="15"/>
      <c r="DB150" s="15"/>
      <c r="DC150" s="15"/>
      <c r="DD150" s="15"/>
      <c r="DE150" s="15"/>
      <c r="DF150" s="15"/>
      <c r="DG150" s="15"/>
      <c r="DH150" s="15"/>
      <c r="DI150" s="15"/>
      <c r="DJ150" s="15"/>
      <c r="DK150" s="15"/>
      <c r="DL150" s="15"/>
      <c r="DM150" s="15"/>
      <c r="DN150" s="15"/>
      <c r="DO150" s="15"/>
      <c r="DP150" s="15"/>
      <c r="DQ150" s="15"/>
      <c r="DR150" s="15"/>
      <c r="DS150" s="15"/>
      <c r="DT150" s="15"/>
      <c r="DU150" s="15"/>
      <c r="DV150" s="15"/>
      <c r="DW150" s="15"/>
      <c r="DX150" s="15"/>
      <c r="DY150" s="15"/>
      <c r="DZ150" s="15"/>
      <c r="EA150" s="15"/>
      <c r="EB150" s="15"/>
      <c r="EC150" s="15"/>
      <c r="ED150" s="15"/>
      <c r="EE150" s="15"/>
      <c r="EF150" s="15"/>
      <c r="EG150" s="15"/>
      <c r="EH150" s="15"/>
      <c r="EI150" s="15"/>
      <c r="EJ150" s="15"/>
      <c r="EK150" s="15"/>
      <c r="EL150" s="15"/>
      <c r="EM150" s="15"/>
      <c r="EN150" s="15"/>
      <c r="EO150" s="15"/>
      <c r="EP150" s="15"/>
      <c r="EQ150" s="15"/>
      <c r="ER150" s="15"/>
      <c r="ES150" s="15"/>
      <c r="ET150" s="15"/>
      <c r="EU150" s="15"/>
      <c r="EV150" s="15"/>
      <c r="EW150" s="15"/>
      <c r="EX150" s="15"/>
      <c r="EY150" s="15"/>
      <c r="EZ150" s="15"/>
      <c r="FA150" s="15"/>
      <c r="FB150" s="15"/>
      <c r="FC150" s="15"/>
      <c r="FD150" s="15"/>
      <c r="FE150" s="15"/>
      <c r="FF150" s="15"/>
      <c r="FG150" s="15"/>
      <c r="FH150" s="15"/>
      <c r="FI150" s="15"/>
      <c r="FJ150" s="15"/>
      <c r="FK150" s="15"/>
      <c r="FL150" s="15"/>
      <c r="FM150" s="15"/>
      <c r="FN150" s="15"/>
      <c r="FO150" s="15"/>
      <c r="FP150" s="15"/>
      <c r="FQ150" s="15"/>
      <c r="FR150" s="15"/>
      <c r="FS150" s="15"/>
      <c r="FT150" s="15"/>
      <c r="FU150" s="15"/>
      <c r="FV150" s="15"/>
      <c r="FW150" s="15"/>
      <c r="FX150" s="15"/>
      <c r="FY150" s="15"/>
      <c r="FZ150" s="15"/>
      <c r="GA150" s="15"/>
      <c r="GB150" s="15"/>
      <c r="GC150" s="15"/>
      <c r="GD150" s="15"/>
      <c r="GE150" s="15"/>
      <c r="GF150" s="15"/>
      <c r="GG150" s="15"/>
      <c r="GH150" s="15"/>
      <c r="GI150" s="15"/>
      <c r="GJ150" s="15"/>
      <c r="GK150" s="15"/>
      <c r="GL150" s="15"/>
      <c r="GM150" s="15"/>
      <c r="GN150" s="15"/>
      <c r="GO150" s="15"/>
      <c r="GP150" s="15"/>
      <c r="GQ150" s="15"/>
      <c r="GR150" s="15"/>
      <c r="GS150" s="15"/>
      <c r="GT150" s="15"/>
      <c r="GU150" s="15"/>
      <c r="GV150" s="15"/>
      <c r="GW150" s="15"/>
      <c r="GX150" s="15"/>
      <c r="GY150" s="15"/>
      <c r="GZ150" s="15"/>
      <c r="HA150" s="15"/>
      <c r="HB150" s="15"/>
      <c r="HC150" s="15"/>
      <c r="HD150" s="15"/>
      <c r="HE150" s="15"/>
      <c r="HF150" s="15"/>
      <c r="HG150" s="15"/>
      <c r="HH150" s="15"/>
      <c r="HI150" s="15"/>
      <c r="HJ150" s="15"/>
      <c r="HK150" s="15"/>
      <c r="HL150" s="15"/>
      <c r="HM150" s="15"/>
      <c r="HN150" s="15"/>
      <c r="HO150" s="15"/>
      <c r="HP150" s="15"/>
      <c r="HQ150" s="15"/>
      <c r="HR150" s="15"/>
      <c r="HS150" s="15"/>
      <c r="HT150" s="15"/>
      <c r="HU150" s="15"/>
      <c r="HV150" s="15"/>
      <c r="HW150" s="15"/>
      <c r="HX150" s="15"/>
      <c r="HY150" s="15"/>
      <c r="HZ150" s="15"/>
      <c r="IA150" s="15"/>
      <c r="IB150" s="15"/>
      <c r="IC150" s="15"/>
      <c r="ID150" s="15"/>
      <c r="IE150" s="15"/>
      <c r="IF150" s="15"/>
      <c r="IG150" s="15"/>
      <c r="IH150" s="15"/>
      <c r="II150" s="15"/>
      <c r="IJ150" s="15"/>
      <c r="IK150" s="15"/>
      <c r="IL150" s="15"/>
      <c r="IM150" s="15"/>
      <c r="IN150" s="15"/>
      <c r="IO150" s="15"/>
      <c r="IP150" s="15"/>
      <c r="IQ150" s="15"/>
      <c r="IR150" s="15"/>
      <c r="IS150" s="15"/>
      <c r="IT150" s="15"/>
      <c r="IU150" s="15"/>
      <c r="IV150" s="15"/>
      <c r="IW150" s="15"/>
      <c r="IX150" s="15"/>
      <c r="IY150" s="15"/>
      <c r="IZ150" s="15"/>
      <c r="JA150" s="15"/>
      <c r="JB150" s="15"/>
      <c r="JC150" s="15"/>
      <c r="JD150" s="15"/>
      <c r="JE150" s="15"/>
      <c r="JF150" s="15"/>
      <c r="JG150" s="15"/>
      <c r="JH150" s="15"/>
      <c r="JI150" s="15"/>
      <c r="JJ150" s="15"/>
      <c r="JK150" s="15"/>
      <c r="JL150" s="15"/>
      <c r="JM150" s="15"/>
      <c r="JN150" s="15"/>
      <c r="JO150" s="15"/>
      <c r="JP150" s="15"/>
      <c r="JQ150" s="15"/>
      <c r="JR150" s="15"/>
      <c r="JS150" s="15"/>
      <c r="JT150" s="15"/>
      <c r="JU150" s="15"/>
      <c r="JV150" s="15"/>
      <c r="JW150" s="15"/>
      <c r="JX150" s="15"/>
      <c r="JY150" s="15"/>
      <c r="JZ150" s="15"/>
      <c r="KA150" s="15"/>
      <c r="KB150" s="15"/>
      <c r="KC150" s="15"/>
      <c r="KD150" s="15"/>
      <c r="KE150" s="15"/>
      <c r="KF150" s="15"/>
      <c r="KG150" s="15"/>
      <c r="KH150" s="15"/>
      <c r="KI150" s="15"/>
      <c r="KJ150" s="15"/>
      <c r="KK150" s="15"/>
      <c r="KL150" s="15"/>
      <c r="KM150" s="15"/>
      <c r="KN150" s="15"/>
      <c r="KO150" s="15"/>
      <c r="KP150" s="15"/>
      <c r="KQ150" s="15"/>
      <c r="KR150" s="15"/>
      <c r="KS150" s="15"/>
      <c r="KT150" s="15"/>
      <c r="KU150" s="15"/>
      <c r="KV150" s="15"/>
      <c r="KW150" s="15"/>
      <c r="KX150" s="15"/>
      <c r="KY150" s="15"/>
      <c r="KZ150" s="15"/>
      <c r="LA150" s="15"/>
      <c r="LB150" s="15"/>
      <c r="LC150" s="15"/>
      <c r="LD150" s="15"/>
      <c r="LE150" s="15"/>
      <c r="LF150" s="15"/>
      <c r="LG150" s="15"/>
      <c r="LH150" s="15"/>
      <c r="LI150" s="15"/>
      <c r="LJ150" s="15"/>
      <c r="LK150" s="15"/>
      <c r="LL150" s="15"/>
      <c r="LM150" s="15"/>
      <c r="LN150" s="15"/>
      <c r="LO150" s="15"/>
      <c r="LP150" s="15"/>
      <c r="LQ150" s="15"/>
      <c r="LR150" s="15"/>
      <c r="LS150" s="15"/>
      <c r="LT150" s="15"/>
      <c r="LU150" s="15"/>
      <c r="LV150" s="15"/>
      <c r="LW150" s="15"/>
      <c r="LX150" s="15"/>
      <c r="LY150" s="15"/>
      <c r="LZ150" s="15"/>
      <c r="MA150" s="15"/>
      <c r="MB150" s="15"/>
      <c r="MC150" s="15"/>
      <c r="MD150" s="15"/>
      <c r="ME150" s="15"/>
      <c r="MF150" s="15"/>
      <c r="MG150" s="15"/>
      <c r="MH150" s="15"/>
      <c r="MI150" s="15"/>
      <c r="MJ150" s="15"/>
      <c r="MK150" s="15"/>
      <c r="ML150" s="15"/>
      <c r="MM150" s="15"/>
      <c r="MN150" s="15"/>
      <c r="MO150" s="15"/>
      <c r="MP150" s="15"/>
      <c r="MQ150" s="15"/>
      <c r="MR150" s="15"/>
      <c r="MS150" s="15"/>
      <c r="MT150" s="15"/>
      <c r="MU150" s="15"/>
      <c r="MV150" s="15"/>
      <c r="MW150" s="15"/>
      <c r="MX150" s="15"/>
      <c r="MY150" s="15"/>
      <c r="MZ150" s="15"/>
      <c r="NA150" s="15"/>
      <c r="NB150" s="15"/>
      <c r="NC150" s="15"/>
      <c r="ND150" s="15"/>
      <c r="NE150" s="15"/>
      <c r="NF150" s="15"/>
      <c r="NG150" s="15"/>
      <c r="NH150" s="15"/>
      <c r="NI150" s="15"/>
      <c r="NJ150" s="15"/>
      <c r="NK150" s="15"/>
      <c r="NL150" s="15"/>
      <c r="NM150" s="15"/>
      <c r="NN150" s="15"/>
      <c r="NO150" s="15"/>
      <c r="NP150" s="15"/>
      <c r="NQ150" s="15"/>
      <c r="NR150" s="15"/>
      <c r="NS150" s="15"/>
      <c r="NT150" s="15"/>
      <c r="NU150" s="15"/>
      <c r="NV150" s="15"/>
      <c r="NW150" s="15"/>
      <c r="NX150" s="15"/>
      <c r="NY150" s="15"/>
      <c r="NZ150" s="15"/>
      <c r="OA150" s="15"/>
      <c r="OB150" s="15"/>
      <c r="OC150" s="15"/>
      <c r="OD150" s="15"/>
      <c r="OE150" s="15"/>
      <c r="OF150" s="15"/>
      <c r="OG150" s="15"/>
      <c r="OH150" s="15"/>
      <c r="OI150" s="15"/>
      <c r="OJ150" s="15"/>
      <c r="OK150" s="15"/>
      <c r="OL150" s="15"/>
      <c r="OM150" s="15"/>
      <c r="ON150" s="15"/>
      <c r="OO150" s="15"/>
      <c r="OP150" s="15"/>
      <c r="OQ150" s="15"/>
      <c r="OR150" s="15"/>
      <c r="OS150" s="15"/>
      <c r="OT150" s="15"/>
      <c r="OU150" s="15"/>
      <c r="OV150" s="15"/>
      <c r="OW150" s="15"/>
      <c r="OX150" s="15"/>
      <c r="OY150" s="15"/>
      <c r="OZ150" s="15"/>
      <c r="PA150" s="15"/>
      <c r="PB150" s="15"/>
      <c r="PC150" s="15"/>
      <c r="PD150" s="15"/>
      <c r="PE150" s="15"/>
      <c r="PF150" s="15"/>
      <c r="PG150" s="15"/>
      <c r="PH150" s="15"/>
      <c r="PI150" s="15"/>
      <c r="PJ150" s="15"/>
      <c r="PK150" s="15"/>
      <c r="PL150" s="15"/>
      <c r="PM150" s="15"/>
      <c r="PN150" s="15"/>
      <c r="PO150" s="15"/>
      <c r="PP150" s="15"/>
      <c r="PQ150" s="15"/>
      <c r="PR150" s="15"/>
      <c r="PS150" s="15"/>
      <c r="PT150" s="15"/>
      <c r="PU150" s="15"/>
      <c r="PV150" s="15"/>
      <c r="PW150" s="15"/>
      <c r="PX150" s="15"/>
      <c r="PY150" s="15"/>
      <c r="PZ150" s="15"/>
      <c r="QA150" s="15"/>
      <c r="QB150" s="15"/>
      <c r="QC150" s="15"/>
      <c r="QD150" s="15"/>
    </row>
    <row r="151" spans="1:446" s="17" customFormat="1" ht="15" x14ac:dyDescent="0.3">
      <c r="A151" s="5">
        <v>4.0999999999999996</v>
      </c>
      <c r="B151" s="6" t="s">
        <v>165</v>
      </c>
      <c r="C151" s="6"/>
      <c r="D151" s="6"/>
      <c r="E151" s="2"/>
      <c r="F151" s="7"/>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c r="AZ151" s="15"/>
      <c r="BA151" s="15"/>
      <c r="BB151" s="15"/>
      <c r="BC151" s="15"/>
      <c r="BD151" s="15"/>
      <c r="BE151" s="15"/>
      <c r="BF151" s="15"/>
      <c r="BG151" s="15"/>
      <c r="BH151" s="15"/>
      <c r="BI151" s="15"/>
      <c r="BJ151" s="15"/>
      <c r="BK151" s="15"/>
      <c r="BL151" s="15"/>
      <c r="BM151" s="15"/>
      <c r="BN151" s="15"/>
      <c r="BO151" s="15"/>
      <c r="BP151" s="15"/>
      <c r="BQ151" s="15"/>
      <c r="BR151" s="15"/>
      <c r="BS151" s="15"/>
      <c r="BT151" s="15"/>
      <c r="BU151" s="15"/>
      <c r="BV151" s="15"/>
      <c r="BW151" s="15"/>
      <c r="BX151" s="15"/>
      <c r="BY151" s="15"/>
      <c r="BZ151" s="15"/>
      <c r="CA151" s="15"/>
      <c r="CB151" s="15"/>
      <c r="CC151" s="15"/>
      <c r="CD151" s="15"/>
      <c r="CE151" s="15"/>
      <c r="CF151" s="15"/>
      <c r="CG151" s="15"/>
      <c r="CH151" s="15"/>
      <c r="CI151" s="15"/>
      <c r="CJ151" s="15"/>
      <c r="CK151" s="15"/>
      <c r="CL151" s="15"/>
      <c r="CM151" s="15"/>
      <c r="CN151" s="15"/>
      <c r="CO151" s="15"/>
      <c r="CP151" s="15"/>
      <c r="CQ151" s="15"/>
      <c r="CR151" s="15"/>
      <c r="CS151" s="15"/>
      <c r="CT151" s="15"/>
      <c r="CU151" s="15"/>
      <c r="CV151" s="15"/>
      <c r="CW151" s="15"/>
      <c r="CX151" s="15"/>
      <c r="CY151" s="15"/>
      <c r="CZ151" s="15"/>
      <c r="DA151" s="15"/>
      <c r="DB151" s="15"/>
      <c r="DC151" s="15"/>
      <c r="DD151" s="15"/>
      <c r="DE151" s="15"/>
      <c r="DF151" s="15"/>
      <c r="DG151" s="15"/>
      <c r="DH151" s="15"/>
      <c r="DI151" s="15"/>
      <c r="DJ151" s="15"/>
      <c r="DK151" s="15"/>
      <c r="DL151" s="15"/>
      <c r="DM151" s="15"/>
      <c r="DN151" s="15"/>
      <c r="DO151" s="15"/>
      <c r="DP151" s="15"/>
      <c r="DQ151" s="15"/>
      <c r="DR151" s="15"/>
      <c r="DS151" s="15"/>
      <c r="DT151" s="15"/>
      <c r="DU151" s="15"/>
      <c r="DV151" s="15"/>
      <c r="DW151" s="15"/>
      <c r="DX151" s="15"/>
      <c r="DY151" s="15"/>
      <c r="DZ151" s="15"/>
      <c r="EA151" s="15"/>
      <c r="EB151" s="15"/>
      <c r="EC151" s="15"/>
      <c r="ED151" s="15"/>
      <c r="EE151" s="15"/>
      <c r="EF151" s="15"/>
      <c r="EG151" s="15"/>
      <c r="EH151" s="15"/>
      <c r="EI151" s="15"/>
      <c r="EJ151" s="15"/>
      <c r="EK151" s="15"/>
      <c r="EL151" s="15"/>
      <c r="EM151" s="15"/>
      <c r="EN151" s="15"/>
      <c r="EO151" s="15"/>
      <c r="EP151" s="15"/>
      <c r="EQ151" s="15"/>
      <c r="ER151" s="15"/>
      <c r="ES151" s="15"/>
      <c r="ET151" s="15"/>
      <c r="EU151" s="15"/>
      <c r="EV151" s="15"/>
      <c r="EW151" s="15"/>
      <c r="EX151" s="15"/>
      <c r="EY151" s="15"/>
      <c r="EZ151" s="15"/>
      <c r="FA151" s="15"/>
      <c r="FB151" s="15"/>
      <c r="FC151" s="15"/>
      <c r="FD151" s="15"/>
      <c r="FE151" s="15"/>
      <c r="FF151" s="15"/>
      <c r="FG151" s="15"/>
      <c r="FH151" s="15"/>
      <c r="FI151" s="15"/>
      <c r="FJ151" s="15"/>
      <c r="FK151" s="15"/>
      <c r="FL151" s="15"/>
      <c r="FM151" s="15"/>
      <c r="FN151" s="15"/>
      <c r="FO151" s="15"/>
      <c r="FP151" s="15"/>
      <c r="FQ151" s="15"/>
      <c r="FR151" s="15"/>
      <c r="FS151" s="15"/>
      <c r="FT151" s="15"/>
      <c r="FU151" s="15"/>
      <c r="FV151" s="15"/>
      <c r="FW151" s="15"/>
      <c r="FX151" s="15"/>
      <c r="FY151" s="15"/>
      <c r="FZ151" s="15"/>
      <c r="GA151" s="15"/>
      <c r="GB151" s="15"/>
      <c r="GC151" s="15"/>
      <c r="GD151" s="15"/>
      <c r="GE151" s="15"/>
      <c r="GF151" s="15"/>
      <c r="GG151" s="15"/>
      <c r="GH151" s="15"/>
      <c r="GI151" s="15"/>
      <c r="GJ151" s="15"/>
      <c r="GK151" s="15"/>
      <c r="GL151" s="15"/>
      <c r="GM151" s="15"/>
      <c r="GN151" s="15"/>
      <c r="GO151" s="15"/>
      <c r="GP151" s="15"/>
      <c r="GQ151" s="15"/>
      <c r="GR151" s="15"/>
      <c r="GS151" s="15"/>
      <c r="GT151" s="15"/>
      <c r="GU151" s="15"/>
      <c r="GV151" s="15"/>
      <c r="GW151" s="15"/>
      <c r="GX151" s="15"/>
      <c r="GY151" s="15"/>
      <c r="GZ151" s="15"/>
      <c r="HA151" s="15"/>
      <c r="HB151" s="15"/>
      <c r="HC151" s="15"/>
      <c r="HD151" s="15"/>
      <c r="HE151" s="15"/>
      <c r="HF151" s="15"/>
      <c r="HG151" s="15"/>
      <c r="HH151" s="15"/>
      <c r="HI151" s="15"/>
      <c r="HJ151" s="15"/>
      <c r="HK151" s="15"/>
      <c r="HL151" s="15"/>
      <c r="HM151" s="15"/>
      <c r="HN151" s="15"/>
      <c r="HO151" s="15"/>
      <c r="HP151" s="15"/>
      <c r="HQ151" s="15"/>
      <c r="HR151" s="15"/>
      <c r="HS151" s="15"/>
      <c r="HT151" s="15"/>
      <c r="HU151" s="15"/>
      <c r="HV151" s="15"/>
      <c r="HW151" s="15"/>
      <c r="HX151" s="15"/>
      <c r="HY151" s="15"/>
      <c r="HZ151" s="15"/>
      <c r="IA151" s="15"/>
      <c r="IB151" s="15"/>
      <c r="IC151" s="15"/>
      <c r="ID151" s="15"/>
      <c r="IE151" s="15"/>
      <c r="IF151" s="15"/>
      <c r="IG151" s="15"/>
      <c r="IH151" s="15"/>
      <c r="II151" s="15"/>
      <c r="IJ151" s="15"/>
      <c r="IK151" s="15"/>
      <c r="IL151" s="15"/>
      <c r="IM151" s="15"/>
      <c r="IN151" s="15"/>
      <c r="IO151" s="15"/>
      <c r="IP151" s="15"/>
      <c r="IQ151" s="15"/>
      <c r="IR151" s="15"/>
      <c r="IS151" s="15"/>
      <c r="IT151" s="15"/>
      <c r="IU151" s="15"/>
      <c r="IV151" s="15"/>
      <c r="IW151" s="15"/>
      <c r="IX151" s="15"/>
      <c r="IY151" s="15"/>
      <c r="IZ151" s="15"/>
      <c r="JA151" s="15"/>
      <c r="JB151" s="15"/>
      <c r="JC151" s="15"/>
      <c r="JD151" s="15"/>
      <c r="JE151" s="15"/>
      <c r="JF151" s="15"/>
      <c r="JG151" s="15"/>
      <c r="JH151" s="15"/>
      <c r="JI151" s="15"/>
      <c r="JJ151" s="15"/>
      <c r="JK151" s="15"/>
      <c r="JL151" s="15"/>
      <c r="JM151" s="15"/>
      <c r="JN151" s="15"/>
      <c r="JO151" s="15"/>
      <c r="JP151" s="15"/>
      <c r="JQ151" s="15"/>
      <c r="JR151" s="15"/>
      <c r="JS151" s="15"/>
      <c r="JT151" s="15"/>
      <c r="JU151" s="15"/>
      <c r="JV151" s="15"/>
      <c r="JW151" s="15"/>
      <c r="JX151" s="15"/>
      <c r="JY151" s="15"/>
      <c r="JZ151" s="15"/>
      <c r="KA151" s="15"/>
      <c r="KB151" s="15"/>
      <c r="KC151" s="15"/>
      <c r="KD151" s="15"/>
      <c r="KE151" s="15"/>
      <c r="KF151" s="15"/>
      <c r="KG151" s="15"/>
      <c r="KH151" s="15"/>
      <c r="KI151" s="15"/>
      <c r="KJ151" s="15"/>
      <c r="KK151" s="15"/>
      <c r="KL151" s="15"/>
      <c r="KM151" s="15"/>
      <c r="KN151" s="15"/>
      <c r="KO151" s="15"/>
      <c r="KP151" s="15"/>
      <c r="KQ151" s="15"/>
      <c r="KR151" s="15"/>
      <c r="KS151" s="15"/>
      <c r="KT151" s="15"/>
      <c r="KU151" s="15"/>
      <c r="KV151" s="15"/>
      <c r="KW151" s="15"/>
      <c r="KX151" s="15"/>
      <c r="KY151" s="15"/>
      <c r="KZ151" s="15"/>
      <c r="LA151" s="15"/>
      <c r="LB151" s="15"/>
      <c r="LC151" s="15"/>
      <c r="LD151" s="15"/>
      <c r="LE151" s="15"/>
      <c r="LF151" s="15"/>
      <c r="LG151" s="15"/>
      <c r="LH151" s="15"/>
      <c r="LI151" s="15"/>
      <c r="LJ151" s="15"/>
      <c r="LK151" s="15"/>
      <c r="LL151" s="15"/>
      <c r="LM151" s="15"/>
      <c r="LN151" s="15"/>
      <c r="LO151" s="15"/>
      <c r="LP151" s="15"/>
      <c r="LQ151" s="15"/>
      <c r="LR151" s="15"/>
      <c r="LS151" s="15"/>
      <c r="LT151" s="15"/>
      <c r="LU151" s="15"/>
      <c r="LV151" s="15"/>
      <c r="LW151" s="15"/>
      <c r="LX151" s="15"/>
      <c r="LY151" s="15"/>
      <c r="LZ151" s="15"/>
      <c r="MA151" s="15"/>
      <c r="MB151" s="15"/>
      <c r="MC151" s="15"/>
      <c r="MD151" s="15"/>
      <c r="ME151" s="15"/>
      <c r="MF151" s="15"/>
      <c r="MG151" s="15"/>
      <c r="MH151" s="15"/>
      <c r="MI151" s="15"/>
      <c r="MJ151" s="15"/>
      <c r="MK151" s="15"/>
      <c r="ML151" s="15"/>
      <c r="MM151" s="15"/>
      <c r="MN151" s="15"/>
      <c r="MO151" s="15"/>
      <c r="MP151" s="15"/>
      <c r="MQ151" s="15"/>
      <c r="MR151" s="15"/>
      <c r="MS151" s="15"/>
      <c r="MT151" s="15"/>
      <c r="MU151" s="15"/>
      <c r="MV151" s="15"/>
      <c r="MW151" s="15"/>
      <c r="MX151" s="15"/>
      <c r="MY151" s="15"/>
      <c r="MZ151" s="15"/>
      <c r="NA151" s="15"/>
      <c r="NB151" s="15"/>
      <c r="NC151" s="15"/>
      <c r="ND151" s="15"/>
      <c r="NE151" s="15"/>
      <c r="NF151" s="15"/>
      <c r="NG151" s="15"/>
      <c r="NH151" s="15"/>
      <c r="NI151" s="15"/>
      <c r="NJ151" s="15"/>
      <c r="NK151" s="15"/>
      <c r="NL151" s="15"/>
      <c r="NM151" s="15"/>
      <c r="NN151" s="15"/>
      <c r="NO151" s="15"/>
      <c r="NP151" s="15"/>
      <c r="NQ151" s="15"/>
      <c r="NR151" s="15"/>
      <c r="NS151" s="15"/>
      <c r="NT151" s="15"/>
      <c r="NU151" s="15"/>
      <c r="NV151" s="15"/>
      <c r="NW151" s="15"/>
      <c r="NX151" s="15"/>
      <c r="NY151" s="15"/>
      <c r="NZ151" s="15"/>
      <c r="OA151" s="15"/>
      <c r="OB151" s="15"/>
      <c r="OC151" s="15"/>
      <c r="OD151" s="15"/>
      <c r="OE151" s="15"/>
      <c r="OF151" s="15"/>
      <c r="OG151" s="15"/>
      <c r="OH151" s="15"/>
      <c r="OI151" s="15"/>
      <c r="OJ151" s="15"/>
      <c r="OK151" s="15"/>
      <c r="OL151" s="15"/>
      <c r="OM151" s="15"/>
      <c r="ON151" s="15"/>
      <c r="OO151" s="15"/>
      <c r="OP151" s="15"/>
      <c r="OQ151" s="15"/>
      <c r="OR151" s="15"/>
      <c r="OS151" s="15"/>
      <c r="OT151" s="15"/>
      <c r="OU151" s="15"/>
      <c r="OV151" s="15"/>
      <c r="OW151" s="15"/>
      <c r="OX151" s="15"/>
      <c r="OY151" s="15"/>
      <c r="OZ151" s="15"/>
      <c r="PA151" s="15"/>
      <c r="PB151" s="15"/>
      <c r="PC151" s="15"/>
      <c r="PD151" s="15"/>
      <c r="PE151" s="15"/>
      <c r="PF151" s="15"/>
      <c r="PG151" s="15"/>
      <c r="PH151" s="15"/>
      <c r="PI151" s="15"/>
      <c r="PJ151" s="15"/>
      <c r="PK151" s="15"/>
      <c r="PL151" s="15"/>
      <c r="PM151" s="15"/>
      <c r="PN151" s="15"/>
      <c r="PO151" s="15"/>
      <c r="PP151" s="15"/>
      <c r="PQ151" s="15"/>
      <c r="PR151" s="15"/>
      <c r="PS151" s="15"/>
      <c r="PT151" s="15"/>
      <c r="PU151" s="15"/>
      <c r="PV151" s="15"/>
      <c r="PW151" s="15"/>
      <c r="PX151" s="15"/>
      <c r="PY151" s="15"/>
      <c r="PZ151" s="15"/>
      <c r="QA151" s="15"/>
      <c r="QB151" s="15"/>
      <c r="QC151" s="15"/>
      <c r="QD151" s="15"/>
    </row>
    <row r="152" spans="1:446" s="18" customFormat="1" x14ac:dyDescent="0.35">
      <c r="A152" s="8" t="s">
        <v>166</v>
      </c>
      <c r="B152" s="9" t="s">
        <v>167</v>
      </c>
      <c r="C152" s="9"/>
      <c r="D152" s="9"/>
      <c r="E152" s="1"/>
      <c r="F152" s="10"/>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13"/>
      <c r="DZ152" s="13"/>
      <c r="EA152" s="13"/>
      <c r="EB152" s="13"/>
      <c r="EC152" s="13"/>
      <c r="ED152" s="13"/>
      <c r="EE152" s="13"/>
      <c r="EF152" s="13"/>
      <c r="EG152" s="13"/>
      <c r="EH152" s="13"/>
      <c r="EI152" s="13"/>
      <c r="EJ152" s="13"/>
      <c r="EK152" s="13"/>
      <c r="EL152" s="13"/>
      <c r="EM152" s="13"/>
      <c r="EN152" s="13"/>
      <c r="EO152" s="13"/>
      <c r="EP152" s="13"/>
      <c r="EQ152" s="13"/>
      <c r="ER152" s="13"/>
      <c r="ES152" s="13"/>
      <c r="ET152" s="13"/>
      <c r="EU152" s="13"/>
      <c r="EV152" s="13"/>
      <c r="EW152" s="13"/>
      <c r="EX152" s="13"/>
      <c r="EY152" s="13"/>
      <c r="EZ152" s="13"/>
      <c r="FA152" s="13"/>
      <c r="FB152" s="13"/>
      <c r="FC152" s="13"/>
      <c r="FD152" s="13"/>
      <c r="FE152" s="13"/>
      <c r="FF152" s="13"/>
      <c r="FG152" s="13"/>
      <c r="FH152" s="13"/>
      <c r="FI152" s="13"/>
      <c r="FJ152" s="13"/>
      <c r="FK152" s="13"/>
      <c r="FL152" s="13"/>
      <c r="FM152" s="13"/>
      <c r="FN152" s="13"/>
      <c r="FO152" s="13"/>
      <c r="FP152" s="13"/>
      <c r="FQ152" s="13"/>
      <c r="FR152" s="13"/>
      <c r="FS152" s="13"/>
      <c r="FT152" s="13"/>
      <c r="FU152" s="13"/>
      <c r="FV152" s="13"/>
      <c r="FW152" s="13"/>
      <c r="FX152" s="13"/>
      <c r="FY152" s="13"/>
      <c r="FZ152" s="13"/>
      <c r="GA152" s="13"/>
      <c r="GB152" s="13"/>
      <c r="GC152" s="13"/>
      <c r="GD152" s="13"/>
      <c r="GE152" s="13"/>
      <c r="GF152" s="13"/>
      <c r="GG152" s="13"/>
      <c r="GH152" s="13"/>
      <c r="GI152" s="13"/>
      <c r="GJ152" s="13"/>
      <c r="GK152" s="13"/>
      <c r="GL152" s="13"/>
      <c r="GM152" s="13"/>
      <c r="GN152" s="13"/>
      <c r="GO152" s="13"/>
      <c r="GP152" s="13"/>
      <c r="GQ152" s="13"/>
      <c r="GR152" s="13"/>
      <c r="GS152" s="13"/>
      <c r="GT152" s="13"/>
      <c r="GU152" s="13"/>
      <c r="GV152" s="13"/>
      <c r="GW152" s="13"/>
      <c r="GX152" s="13"/>
      <c r="GY152" s="13"/>
      <c r="GZ152" s="13"/>
      <c r="HA152" s="13"/>
      <c r="HB152" s="13"/>
      <c r="HC152" s="13"/>
      <c r="HD152" s="13"/>
      <c r="HE152" s="13"/>
      <c r="HF152" s="13"/>
      <c r="HG152" s="13"/>
      <c r="HH152" s="13"/>
      <c r="HI152" s="13"/>
      <c r="HJ152" s="13"/>
      <c r="HK152" s="13"/>
      <c r="HL152" s="13"/>
      <c r="HM152" s="13"/>
      <c r="HN152" s="13"/>
      <c r="HO152" s="13"/>
      <c r="HP152" s="13"/>
      <c r="HQ152" s="13"/>
      <c r="HR152" s="13"/>
      <c r="HS152" s="13"/>
      <c r="HT152" s="13"/>
      <c r="HU152" s="13"/>
      <c r="HV152" s="13"/>
      <c r="HW152" s="13"/>
      <c r="HX152" s="13"/>
      <c r="HY152" s="13"/>
      <c r="HZ152" s="13"/>
      <c r="IA152" s="13"/>
      <c r="IB152" s="13"/>
      <c r="IC152" s="13"/>
      <c r="ID152" s="13"/>
      <c r="IE152" s="13"/>
      <c r="IF152" s="13"/>
      <c r="IG152" s="13"/>
      <c r="IH152" s="13"/>
      <c r="II152" s="13"/>
      <c r="IJ152" s="13"/>
      <c r="IK152" s="13"/>
      <c r="IL152" s="13"/>
      <c r="IM152" s="13"/>
      <c r="IN152" s="13"/>
      <c r="IO152" s="13"/>
      <c r="IP152" s="13"/>
      <c r="IQ152" s="13"/>
      <c r="IR152" s="13"/>
      <c r="IS152" s="13"/>
      <c r="IT152" s="13"/>
      <c r="IU152" s="13"/>
      <c r="IV152" s="13"/>
      <c r="IW152" s="13"/>
      <c r="IX152" s="13"/>
      <c r="IY152" s="13"/>
      <c r="IZ152" s="13"/>
      <c r="JA152" s="13"/>
      <c r="JB152" s="13"/>
      <c r="JC152" s="13"/>
      <c r="JD152" s="13"/>
      <c r="JE152" s="13"/>
      <c r="JF152" s="13"/>
      <c r="JG152" s="13"/>
      <c r="JH152" s="13"/>
      <c r="JI152" s="13"/>
      <c r="JJ152" s="13"/>
      <c r="JK152" s="13"/>
      <c r="JL152" s="13"/>
      <c r="JM152" s="13"/>
      <c r="JN152" s="13"/>
      <c r="JO152" s="13"/>
      <c r="JP152" s="13"/>
      <c r="JQ152" s="13"/>
      <c r="JR152" s="13"/>
      <c r="JS152" s="13"/>
      <c r="JT152" s="13"/>
      <c r="JU152" s="13"/>
      <c r="JV152" s="13"/>
      <c r="JW152" s="13"/>
      <c r="JX152" s="13"/>
      <c r="JY152" s="13"/>
      <c r="JZ152" s="13"/>
      <c r="KA152" s="13"/>
      <c r="KB152" s="13"/>
      <c r="KC152" s="13"/>
      <c r="KD152" s="13"/>
      <c r="KE152" s="13"/>
      <c r="KF152" s="13"/>
      <c r="KG152" s="13"/>
      <c r="KH152" s="13"/>
      <c r="KI152" s="13"/>
      <c r="KJ152" s="13"/>
      <c r="KK152" s="13"/>
      <c r="KL152" s="13"/>
      <c r="KM152" s="13"/>
      <c r="KN152" s="13"/>
      <c r="KO152" s="13"/>
      <c r="KP152" s="13"/>
      <c r="KQ152" s="13"/>
      <c r="KR152" s="13"/>
      <c r="KS152" s="13"/>
      <c r="KT152" s="13"/>
      <c r="KU152" s="13"/>
      <c r="KV152" s="13"/>
      <c r="KW152" s="13"/>
      <c r="KX152" s="13"/>
      <c r="KY152" s="13"/>
      <c r="KZ152" s="13"/>
      <c r="LA152" s="13"/>
      <c r="LB152" s="13"/>
      <c r="LC152" s="13"/>
      <c r="LD152" s="13"/>
      <c r="LE152" s="13"/>
      <c r="LF152" s="13"/>
      <c r="LG152" s="13"/>
      <c r="LH152" s="13"/>
      <c r="LI152" s="13"/>
      <c r="LJ152" s="13"/>
      <c r="LK152" s="13"/>
      <c r="LL152" s="13"/>
      <c r="LM152" s="13"/>
      <c r="LN152" s="13"/>
      <c r="LO152" s="13"/>
      <c r="LP152" s="13"/>
      <c r="LQ152" s="13"/>
      <c r="LR152" s="13"/>
      <c r="LS152" s="13"/>
      <c r="LT152" s="13"/>
      <c r="LU152" s="13"/>
      <c r="LV152" s="13"/>
      <c r="LW152" s="13"/>
      <c r="LX152" s="13"/>
      <c r="LY152" s="13"/>
      <c r="LZ152" s="13"/>
      <c r="MA152" s="13"/>
      <c r="MB152" s="13"/>
      <c r="MC152" s="13"/>
      <c r="MD152" s="13"/>
      <c r="ME152" s="13"/>
      <c r="MF152" s="13"/>
      <c r="MG152" s="13"/>
      <c r="MH152" s="13"/>
      <c r="MI152" s="13"/>
      <c r="MJ152" s="13"/>
      <c r="MK152" s="13"/>
      <c r="ML152" s="13"/>
      <c r="MM152" s="13"/>
      <c r="MN152" s="13"/>
      <c r="MO152" s="13"/>
      <c r="MP152" s="13"/>
      <c r="MQ152" s="13"/>
      <c r="MR152" s="13"/>
      <c r="MS152" s="13"/>
      <c r="MT152" s="13"/>
      <c r="MU152" s="13"/>
      <c r="MV152" s="13"/>
      <c r="MW152" s="13"/>
      <c r="MX152" s="13"/>
      <c r="MY152" s="13"/>
      <c r="MZ152" s="13"/>
      <c r="NA152" s="13"/>
      <c r="NB152" s="13"/>
      <c r="NC152" s="13"/>
      <c r="ND152" s="13"/>
      <c r="NE152" s="13"/>
      <c r="NF152" s="13"/>
      <c r="NG152" s="13"/>
      <c r="NH152" s="13"/>
      <c r="NI152" s="13"/>
      <c r="NJ152" s="13"/>
      <c r="NK152" s="13"/>
      <c r="NL152" s="13"/>
      <c r="NM152" s="13"/>
      <c r="NN152" s="13"/>
      <c r="NO152" s="13"/>
      <c r="NP152" s="13"/>
      <c r="NQ152" s="13"/>
      <c r="NR152" s="13"/>
      <c r="NS152" s="13"/>
      <c r="NT152" s="13"/>
      <c r="NU152" s="13"/>
      <c r="NV152" s="13"/>
      <c r="NW152" s="13"/>
      <c r="NX152" s="13"/>
      <c r="NY152" s="13"/>
      <c r="NZ152" s="13"/>
      <c r="OA152" s="13"/>
      <c r="OB152" s="13"/>
      <c r="OC152" s="13"/>
      <c r="OD152" s="13"/>
      <c r="OE152" s="13"/>
      <c r="OF152" s="13"/>
      <c r="OG152" s="13"/>
      <c r="OH152" s="13"/>
      <c r="OI152" s="13"/>
      <c r="OJ152" s="13"/>
      <c r="OK152" s="13"/>
      <c r="OL152" s="13"/>
      <c r="OM152" s="13"/>
      <c r="ON152" s="13"/>
      <c r="OO152" s="13"/>
      <c r="OP152" s="13"/>
      <c r="OQ152" s="13"/>
      <c r="OR152" s="13"/>
      <c r="OS152" s="13"/>
      <c r="OT152" s="13"/>
      <c r="OU152" s="13"/>
      <c r="OV152" s="13"/>
      <c r="OW152" s="13"/>
      <c r="OX152" s="13"/>
      <c r="OY152" s="13"/>
      <c r="OZ152" s="13"/>
      <c r="PA152" s="13"/>
      <c r="PB152" s="13"/>
      <c r="PC152" s="13"/>
      <c r="PD152" s="13"/>
      <c r="PE152" s="13"/>
      <c r="PF152" s="13"/>
      <c r="PG152" s="13"/>
      <c r="PH152" s="13"/>
      <c r="PI152" s="13"/>
      <c r="PJ152" s="13"/>
      <c r="PK152" s="13"/>
      <c r="PL152" s="13"/>
      <c r="PM152" s="13"/>
      <c r="PN152" s="13"/>
      <c r="PO152" s="13"/>
      <c r="PP152" s="13"/>
      <c r="PQ152" s="13"/>
      <c r="PR152" s="13"/>
      <c r="PS152" s="13"/>
      <c r="PT152" s="13"/>
      <c r="PU152" s="13"/>
      <c r="PV152" s="13"/>
      <c r="PW152" s="13"/>
      <c r="PX152" s="13"/>
      <c r="PY152" s="13"/>
      <c r="PZ152" s="13"/>
      <c r="QA152" s="13"/>
      <c r="QB152" s="13"/>
      <c r="QC152" s="13"/>
      <c r="QD152" s="13"/>
    </row>
    <row r="153" spans="1:446" s="18" customFormat="1" x14ac:dyDescent="0.35">
      <c r="A153" s="8" t="s">
        <v>168</v>
      </c>
      <c r="B153" s="9" t="s">
        <v>169</v>
      </c>
      <c r="C153" s="9" t="s">
        <v>170</v>
      </c>
      <c r="D153" s="9">
        <f xml:space="preserve"> (1+2)*(1+2)*1</f>
        <v>9</v>
      </c>
      <c r="E153" s="1"/>
      <c r="F153" s="10">
        <f t="shared" ref="F153:F163" si="4">D153*E153</f>
        <v>0</v>
      </c>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3"/>
      <c r="DK153" s="13"/>
      <c r="DL153" s="13"/>
      <c r="DM153" s="13"/>
      <c r="DN153" s="13"/>
      <c r="DO153" s="13"/>
      <c r="DP153" s="13"/>
      <c r="DQ153" s="13"/>
      <c r="DR153" s="13"/>
      <c r="DS153" s="13"/>
      <c r="DT153" s="13"/>
      <c r="DU153" s="13"/>
      <c r="DV153" s="13"/>
      <c r="DW153" s="13"/>
      <c r="DX153" s="13"/>
      <c r="DY153" s="13"/>
      <c r="DZ153" s="13"/>
      <c r="EA153" s="13"/>
      <c r="EB153" s="13"/>
      <c r="EC153" s="13"/>
      <c r="ED153" s="13"/>
      <c r="EE153" s="13"/>
      <c r="EF153" s="13"/>
      <c r="EG153" s="13"/>
      <c r="EH153" s="13"/>
      <c r="EI153" s="13"/>
      <c r="EJ153" s="13"/>
      <c r="EK153" s="13"/>
      <c r="EL153" s="13"/>
      <c r="EM153" s="13"/>
      <c r="EN153" s="13"/>
      <c r="EO153" s="13"/>
      <c r="EP153" s="13"/>
      <c r="EQ153" s="13"/>
      <c r="ER153" s="13"/>
      <c r="ES153" s="13"/>
      <c r="ET153" s="13"/>
      <c r="EU153" s="13"/>
      <c r="EV153" s="13"/>
      <c r="EW153" s="13"/>
      <c r="EX153" s="13"/>
      <c r="EY153" s="13"/>
      <c r="EZ153" s="13"/>
      <c r="FA153" s="13"/>
      <c r="FB153" s="13"/>
      <c r="FC153" s="13"/>
      <c r="FD153" s="13"/>
      <c r="FE153" s="13"/>
      <c r="FF153" s="13"/>
      <c r="FG153" s="13"/>
      <c r="FH153" s="13"/>
      <c r="FI153" s="13"/>
      <c r="FJ153" s="13"/>
      <c r="FK153" s="13"/>
      <c r="FL153" s="13"/>
      <c r="FM153" s="13"/>
      <c r="FN153" s="13"/>
      <c r="FO153" s="13"/>
      <c r="FP153" s="13"/>
      <c r="FQ153" s="13"/>
      <c r="FR153" s="13"/>
      <c r="FS153" s="13"/>
      <c r="FT153" s="13"/>
      <c r="FU153" s="13"/>
      <c r="FV153" s="13"/>
      <c r="FW153" s="13"/>
      <c r="FX153" s="13"/>
      <c r="FY153" s="13"/>
      <c r="FZ153" s="13"/>
      <c r="GA153" s="13"/>
      <c r="GB153" s="13"/>
      <c r="GC153" s="13"/>
      <c r="GD153" s="13"/>
      <c r="GE153" s="13"/>
      <c r="GF153" s="13"/>
      <c r="GG153" s="13"/>
      <c r="GH153" s="13"/>
      <c r="GI153" s="13"/>
      <c r="GJ153" s="13"/>
      <c r="GK153" s="13"/>
      <c r="GL153" s="13"/>
      <c r="GM153" s="13"/>
      <c r="GN153" s="13"/>
      <c r="GO153" s="13"/>
      <c r="GP153" s="13"/>
      <c r="GQ153" s="13"/>
      <c r="GR153" s="13"/>
      <c r="GS153" s="13"/>
      <c r="GT153" s="13"/>
      <c r="GU153" s="13"/>
      <c r="GV153" s="13"/>
      <c r="GW153" s="13"/>
      <c r="GX153" s="13"/>
      <c r="GY153" s="13"/>
      <c r="GZ153" s="13"/>
      <c r="HA153" s="13"/>
      <c r="HB153" s="13"/>
      <c r="HC153" s="13"/>
      <c r="HD153" s="13"/>
      <c r="HE153" s="13"/>
      <c r="HF153" s="13"/>
      <c r="HG153" s="13"/>
      <c r="HH153" s="13"/>
      <c r="HI153" s="13"/>
      <c r="HJ153" s="13"/>
      <c r="HK153" s="13"/>
      <c r="HL153" s="13"/>
      <c r="HM153" s="13"/>
      <c r="HN153" s="13"/>
      <c r="HO153" s="13"/>
      <c r="HP153" s="13"/>
      <c r="HQ153" s="13"/>
      <c r="HR153" s="13"/>
      <c r="HS153" s="13"/>
      <c r="HT153" s="13"/>
      <c r="HU153" s="13"/>
      <c r="HV153" s="13"/>
      <c r="HW153" s="13"/>
      <c r="HX153" s="13"/>
      <c r="HY153" s="13"/>
      <c r="HZ153" s="13"/>
      <c r="IA153" s="13"/>
      <c r="IB153" s="13"/>
      <c r="IC153" s="13"/>
      <c r="ID153" s="13"/>
      <c r="IE153" s="13"/>
      <c r="IF153" s="13"/>
      <c r="IG153" s="13"/>
      <c r="IH153" s="13"/>
      <c r="II153" s="13"/>
      <c r="IJ153" s="13"/>
      <c r="IK153" s="13"/>
      <c r="IL153" s="13"/>
      <c r="IM153" s="13"/>
      <c r="IN153" s="13"/>
      <c r="IO153" s="13"/>
      <c r="IP153" s="13"/>
      <c r="IQ153" s="13"/>
      <c r="IR153" s="13"/>
      <c r="IS153" s="13"/>
      <c r="IT153" s="13"/>
      <c r="IU153" s="13"/>
      <c r="IV153" s="13"/>
      <c r="IW153" s="13"/>
      <c r="IX153" s="13"/>
      <c r="IY153" s="13"/>
      <c r="IZ153" s="13"/>
      <c r="JA153" s="13"/>
      <c r="JB153" s="13"/>
      <c r="JC153" s="13"/>
      <c r="JD153" s="13"/>
      <c r="JE153" s="13"/>
      <c r="JF153" s="13"/>
      <c r="JG153" s="13"/>
      <c r="JH153" s="13"/>
      <c r="JI153" s="13"/>
      <c r="JJ153" s="13"/>
      <c r="JK153" s="13"/>
      <c r="JL153" s="13"/>
      <c r="JM153" s="13"/>
      <c r="JN153" s="13"/>
      <c r="JO153" s="13"/>
      <c r="JP153" s="13"/>
      <c r="JQ153" s="13"/>
      <c r="JR153" s="13"/>
      <c r="JS153" s="13"/>
      <c r="JT153" s="13"/>
      <c r="JU153" s="13"/>
      <c r="JV153" s="13"/>
      <c r="JW153" s="13"/>
      <c r="JX153" s="13"/>
      <c r="JY153" s="13"/>
      <c r="JZ153" s="13"/>
      <c r="KA153" s="13"/>
      <c r="KB153" s="13"/>
      <c r="KC153" s="13"/>
      <c r="KD153" s="13"/>
      <c r="KE153" s="13"/>
      <c r="KF153" s="13"/>
      <c r="KG153" s="13"/>
      <c r="KH153" s="13"/>
      <c r="KI153" s="13"/>
      <c r="KJ153" s="13"/>
      <c r="KK153" s="13"/>
      <c r="KL153" s="13"/>
      <c r="KM153" s="13"/>
      <c r="KN153" s="13"/>
      <c r="KO153" s="13"/>
      <c r="KP153" s="13"/>
      <c r="KQ153" s="13"/>
      <c r="KR153" s="13"/>
      <c r="KS153" s="13"/>
      <c r="KT153" s="13"/>
      <c r="KU153" s="13"/>
      <c r="KV153" s="13"/>
      <c r="KW153" s="13"/>
      <c r="KX153" s="13"/>
      <c r="KY153" s="13"/>
      <c r="KZ153" s="13"/>
      <c r="LA153" s="13"/>
      <c r="LB153" s="13"/>
      <c r="LC153" s="13"/>
      <c r="LD153" s="13"/>
      <c r="LE153" s="13"/>
      <c r="LF153" s="13"/>
      <c r="LG153" s="13"/>
      <c r="LH153" s="13"/>
      <c r="LI153" s="13"/>
      <c r="LJ153" s="13"/>
      <c r="LK153" s="13"/>
      <c r="LL153" s="13"/>
      <c r="LM153" s="13"/>
      <c r="LN153" s="13"/>
      <c r="LO153" s="13"/>
      <c r="LP153" s="13"/>
      <c r="LQ153" s="13"/>
      <c r="LR153" s="13"/>
      <c r="LS153" s="13"/>
      <c r="LT153" s="13"/>
      <c r="LU153" s="13"/>
      <c r="LV153" s="13"/>
      <c r="LW153" s="13"/>
      <c r="LX153" s="13"/>
      <c r="LY153" s="13"/>
      <c r="LZ153" s="13"/>
      <c r="MA153" s="13"/>
      <c r="MB153" s="13"/>
      <c r="MC153" s="13"/>
      <c r="MD153" s="13"/>
      <c r="ME153" s="13"/>
      <c r="MF153" s="13"/>
      <c r="MG153" s="13"/>
      <c r="MH153" s="13"/>
      <c r="MI153" s="13"/>
      <c r="MJ153" s="13"/>
      <c r="MK153" s="13"/>
      <c r="ML153" s="13"/>
      <c r="MM153" s="13"/>
      <c r="MN153" s="13"/>
      <c r="MO153" s="13"/>
      <c r="MP153" s="13"/>
      <c r="MQ153" s="13"/>
      <c r="MR153" s="13"/>
      <c r="MS153" s="13"/>
      <c r="MT153" s="13"/>
      <c r="MU153" s="13"/>
      <c r="MV153" s="13"/>
      <c r="MW153" s="13"/>
      <c r="MX153" s="13"/>
      <c r="MY153" s="13"/>
      <c r="MZ153" s="13"/>
      <c r="NA153" s="13"/>
      <c r="NB153" s="13"/>
      <c r="NC153" s="13"/>
      <c r="ND153" s="13"/>
      <c r="NE153" s="13"/>
      <c r="NF153" s="13"/>
      <c r="NG153" s="13"/>
      <c r="NH153" s="13"/>
      <c r="NI153" s="13"/>
      <c r="NJ153" s="13"/>
      <c r="NK153" s="13"/>
      <c r="NL153" s="13"/>
      <c r="NM153" s="13"/>
      <c r="NN153" s="13"/>
      <c r="NO153" s="13"/>
      <c r="NP153" s="13"/>
      <c r="NQ153" s="13"/>
      <c r="NR153" s="13"/>
      <c r="NS153" s="13"/>
      <c r="NT153" s="13"/>
      <c r="NU153" s="13"/>
      <c r="NV153" s="13"/>
      <c r="NW153" s="13"/>
      <c r="NX153" s="13"/>
      <c r="NY153" s="13"/>
      <c r="NZ153" s="13"/>
      <c r="OA153" s="13"/>
      <c r="OB153" s="13"/>
      <c r="OC153" s="13"/>
      <c r="OD153" s="13"/>
      <c r="OE153" s="13"/>
      <c r="OF153" s="13"/>
      <c r="OG153" s="13"/>
      <c r="OH153" s="13"/>
      <c r="OI153" s="13"/>
      <c r="OJ153" s="13"/>
      <c r="OK153" s="13"/>
      <c r="OL153" s="13"/>
      <c r="OM153" s="13"/>
      <c r="ON153" s="13"/>
      <c r="OO153" s="13"/>
      <c r="OP153" s="13"/>
      <c r="OQ153" s="13"/>
      <c r="OR153" s="13"/>
      <c r="OS153" s="13"/>
      <c r="OT153" s="13"/>
      <c r="OU153" s="13"/>
      <c r="OV153" s="13"/>
      <c r="OW153" s="13"/>
      <c r="OX153" s="13"/>
      <c r="OY153" s="13"/>
      <c r="OZ153" s="13"/>
      <c r="PA153" s="13"/>
      <c r="PB153" s="13"/>
      <c r="PC153" s="13"/>
      <c r="PD153" s="13"/>
      <c r="PE153" s="13"/>
      <c r="PF153" s="13"/>
      <c r="PG153" s="13"/>
      <c r="PH153" s="13"/>
      <c r="PI153" s="13"/>
      <c r="PJ153" s="13"/>
      <c r="PK153" s="13"/>
      <c r="PL153" s="13"/>
      <c r="PM153" s="13"/>
      <c r="PN153" s="13"/>
      <c r="PO153" s="13"/>
      <c r="PP153" s="13"/>
      <c r="PQ153" s="13"/>
      <c r="PR153" s="13"/>
      <c r="PS153" s="13"/>
      <c r="PT153" s="13"/>
      <c r="PU153" s="13"/>
      <c r="PV153" s="13"/>
      <c r="PW153" s="13"/>
      <c r="PX153" s="13"/>
      <c r="PY153" s="13"/>
      <c r="PZ153" s="13"/>
      <c r="QA153" s="13"/>
      <c r="QB153" s="13"/>
      <c r="QC153" s="13"/>
      <c r="QD153" s="13"/>
    </row>
    <row r="154" spans="1:446" s="18" customFormat="1" x14ac:dyDescent="0.35">
      <c r="A154" s="8" t="s">
        <v>171</v>
      </c>
      <c r="B154" s="9" t="s">
        <v>172</v>
      </c>
      <c r="C154" s="9" t="s">
        <v>170</v>
      </c>
      <c r="D154" s="9">
        <f xml:space="preserve"> (2)*(2)*0.3</f>
        <v>1.2</v>
      </c>
      <c r="E154" s="1"/>
      <c r="F154" s="10">
        <f t="shared" si="4"/>
        <v>0</v>
      </c>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c r="DR154" s="13"/>
      <c r="DS154" s="13"/>
      <c r="DT154" s="13"/>
      <c r="DU154" s="13"/>
      <c r="DV154" s="13"/>
      <c r="DW154" s="13"/>
      <c r="DX154" s="13"/>
      <c r="DY154" s="13"/>
      <c r="DZ154" s="13"/>
      <c r="EA154" s="13"/>
      <c r="EB154" s="13"/>
      <c r="EC154" s="13"/>
      <c r="ED154" s="13"/>
      <c r="EE154" s="13"/>
      <c r="EF154" s="13"/>
      <c r="EG154" s="13"/>
      <c r="EH154" s="13"/>
      <c r="EI154" s="13"/>
      <c r="EJ154" s="13"/>
      <c r="EK154" s="13"/>
      <c r="EL154" s="13"/>
      <c r="EM154" s="13"/>
      <c r="EN154" s="13"/>
      <c r="EO154" s="13"/>
      <c r="EP154" s="13"/>
      <c r="EQ154" s="13"/>
      <c r="ER154" s="13"/>
      <c r="ES154" s="13"/>
      <c r="ET154" s="13"/>
      <c r="EU154" s="13"/>
      <c r="EV154" s="13"/>
      <c r="EW154" s="13"/>
      <c r="EX154" s="13"/>
      <c r="EY154" s="13"/>
      <c r="EZ154" s="13"/>
      <c r="FA154" s="13"/>
      <c r="FB154" s="13"/>
      <c r="FC154" s="13"/>
      <c r="FD154" s="13"/>
      <c r="FE154" s="13"/>
      <c r="FF154" s="13"/>
      <c r="FG154" s="13"/>
      <c r="FH154" s="13"/>
      <c r="FI154" s="13"/>
      <c r="FJ154" s="13"/>
      <c r="FK154" s="13"/>
      <c r="FL154" s="13"/>
      <c r="FM154" s="13"/>
      <c r="FN154" s="13"/>
      <c r="FO154" s="13"/>
      <c r="FP154" s="13"/>
      <c r="FQ154" s="13"/>
      <c r="FR154" s="13"/>
      <c r="FS154" s="13"/>
      <c r="FT154" s="13"/>
      <c r="FU154" s="13"/>
      <c r="FV154" s="13"/>
      <c r="FW154" s="13"/>
      <c r="FX154" s="13"/>
      <c r="FY154" s="13"/>
      <c r="FZ154" s="13"/>
      <c r="GA154" s="13"/>
      <c r="GB154" s="13"/>
      <c r="GC154" s="13"/>
      <c r="GD154" s="13"/>
      <c r="GE154" s="13"/>
      <c r="GF154" s="13"/>
      <c r="GG154" s="13"/>
      <c r="GH154" s="13"/>
      <c r="GI154" s="13"/>
      <c r="GJ154" s="13"/>
      <c r="GK154" s="13"/>
      <c r="GL154" s="13"/>
      <c r="GM154" s="13"/>
      <c r="GN154" s="13"/>
      <c r="GO154" s="13"/>
      <c r="GP154" s="13"/>
      <c r="GQ154" s="13"/>
      <c r="GR154" s="13"/>
      <c r="GS154" s="13"/>
      <c r="GT154" s="13"/>
      <c r="GU154" s="13"/>
      <c r="GV154" s="13"/>
      <c r="GW154" s="13"/>
      <c r="GX154" s="13"/>
      <c r="GY154" s="13"/>
      <c r="GZ154" s="13"/>
      <c r="HA154" s="13"/>
      <c r="HB154" s="13"/>
      <c r="HC154" s="13"/>
      <c r="HD154" s="13"/>
      <c r="HE154" s="13"/>
      <c r="HF154" s="13"/>
      <c r="HG154" s="13"/>
      <c r="HH154" s="13"/>
      <c r="HI154" s="13"/>
      <c r="HJ154" s="13"/>
      <c r="HK154" s="13"/>
      <c r="HL154" s="13"/>
      <c r="HM154" s="13"/>
      <c r="HN154" s="13"/>
      <c r="HO154" s="13"/>
      <c r="HP154" s="13"/>
      <c r="HQ154" s="13"/>
      <c r="HR154" s="13"/>
      <c r="HS154" s="13"/>
      <c r="HT154" s="13"/>
      <c r="HU154" s="13"/>
      <c r="HV154" s="13"/>
      <c r="HW154" s="13"/>
      <c r="HX154" s="13"/>
      <c r="HY154" s="13"/>
      <c r="HZ154" s="13"/>
      <c r="IA154" s="13"/>
      <c r="IB154" s="13"/>
      <c r="IC154" s="13"/>
      <c r="ID154" s="13"/>
      <c r="IE154" s="13"/>
      <c r="IF154" s="13"/>
      <c r="IG154" s="13"/>
      <c r="IH154" s="13"/>
      <c r="II154" s="13"/>
      <c r="IJ154" s="13"/>
      <c r="IK154" s="13"/>
      <c r="IL154" s="13"/>
      <c r="IM154" s="13"/>
      <c r="IN154" s="13"/>
      <c r="IO154" s="13"/>
      <c r="IP154" s="13"/>
      <c r="IQ154" s="13"/>
      <c r="IR154" s="13"/>
      <c r="IS154" s="13"/>
      <c r="IT154" s="13"/>
      <c r="IU154" s="13"/>
      <c r="IV154" s="13"/>
      <c r="IW154" s="13"/>
      <c r="IX154" s="13"/>
      <c r="IY154" s="13"/>
      <c r="IZ154" s="13"/>
      <c r="JA154" s="13"/>
      <c r="JB154" s="13"/>
      <c r="JC154" s="13"/>
      <c r="JD154" s="13"/>
      <c r="JE154" s="13"/>
      <c r="JF154" s="13"/>
      <c r="JG154" s="13"/>
      <c r="JH154" s="13"/>
      <c r="JI154" s="13"/>
      <c r="JJ154" s="13"/>
      <c r="JK154" s="13"/>
      <c r="JL154" s="13"/>
      <c r="JM154" s="13"/>
      <c r="JN154" s="13"/>
      <c r="JO154" s="13"/>
      <c r="JP154" s="13"/>
      <c r="JQ154" s="13"/>
      <c r="JR154" s="13"/>
      <c r="JS154" s="13"/>
      <c r="JT154" s="13"/>
      <c r="JU154" s="13"/>
      <c r="JV154" s="13"/>
      <c r="JW154" s="13"/>
      <c r="JX154" s="13"/>
      <c r="JY154" s="13"/>
      <c r="JZ154" s="13"/>
      <c r="KA154" s="13"/>
      <c r="KB154" s="13"/>
      <c r="KC154" s="13"/>
      <c r="KD154" s="13"/>
      <c r="KE154" s="13"/>
      <c r="KF154" s="13"/>
      <c r="KG154" s="13"/>
      <c r="KH154" s="13"/>
      <c r="KI154" s="13"/>
      <c r="KJ154" s="13"/>
      <c r="KK154" s="13"/>
      <c r="KL154" s="13"/>
      <c r="KM154" s="13"/>
      <c r="KN154" s="13"/>
      <c r="KO154" s="13"/>
      <c r="KP154" s="13"/>
      <c r="KQ154" s="13"/>
      <c r="KR154" s="13"/>
      <c r="KS154" s="13"/>
      <c r="KT154" s="13"/>
      <c r="KU154" s="13"/>
      <c r="KV154" s="13"/>
      <c r="KW154" s="13"/>
      <c r="KX154" s="13"/>
      <c r="KY154" s="13"/>
      <c r="KZ154" s="13"/>
      <c r="LA154" s="13"/>
      <c r="LB154" s="13"/>
      <c r="LC154" s="13"/>
      <c r="LD154" s="13"/>
      <c r="LE154" s="13"/>
      <c r="LF154" s="13"/>
      <c r="LG154" s="13"/>
      <c r="LH154" s="13"/>
      <c r="LI154" s="13"/>
      <c r="LJ154" s="13"/>
      <c r="LK154" s="13"/>
      <c r="LL154" s="13"/>
      <c r="LM154" s="13"/>
      <c r="LN154" s="13"/>
      <c r="LO154" s="13"/>
      <c r="LP154" s="13"/>
      <c r="LQ154" s="13"/>
      <c r="LR154" s="13"/>
      <c r="LS154" s="13"/>
      <c r="LT154" s="13"/>
      <c r="LU154" s="13"/>
      <c r="LV154" s="13"/>
      <c r="LW154" s="13"/>
      <c r="LX154" s="13"/>
      <c r="LY154" s="13"/>
      <c r="LZ154" s="13"/>
      <c r="MA154" s="13"/>
      <c r="MB154" s="13"/>
      <c r="MC154" s="13"/>
      <c r="MD154" s="13"/>
      <c r="ME154" s="13"/>
      <c r="MF154" s="13"/>
      <c r="MG154" s="13"/>
      <c r="MH154" s="13"/>
      <c r="MI154" s="13"/>
      <c r="MJ154" s="13"/>
      <c r="MK154" s="13"/>
      <c r="ML154" s="13"/>
      <c r="MM154" s="13"/>
      <c r="MN154" s="13"/>
      <c r="MO154" s="13"/>
      <c r="MP154" s="13"/>
      <c r="MQ154" s="13"/>
      <c r="MR154" s="13"/>
      <c r="MS154" s="13"/>
      <c r="MT154" s="13"/>
      <c r="MU154" s="13"/>
      <c r="MV154" s="13"/>
      <c r="MW154" s="13"/>
      <c r="MX154" s="13"/>
      <c r="MY154" s="13"/>
      <c r="MZ154" s="13"/>
      <c r="NA154" s="13"/>
      <c r="NB154" s="13"/>
      <c r="NC154" s="13"/>
      <c r="ND154" s="13"/>
      <c r="NE154" s="13"/>
      <c r="NF154" s="13"/>
      <c r="NG154" s="13"/>
      <c r="NH154" s="13"/>
      <c r="NI154" s="13"/>
      <c r="NJ154" s="13"/>
      <c r="NK154" s="13"/>
      <c r="NL154" s="13"/>
      <c r="NM154" s="13"/>
      <c r="NN154" s="13"/>
      <c r="NO154" s="13"/>
      <c r="NP154" s="13"/>
      <c r="NQ154" s="13"/>
      <c r="NR154" s="13"/>
      <c r="NS154" s="13"/>
      <c r="NT154" s="13"/>
      <c r="NU154" s="13"/>
      <c r="NV154" s="13"/>
      <c r="NW154" s="13"/>
      <c r="NX154" s="13"/>
      <c r="NY154" s="13"/>
      <c r="NZ154" s="13"/>
      <c r="OA154" s="13"/>
      <c r="OB154" s="13"/>
      <c r="OC154" s="13"/>
      <c r="OD154" s="13"/>
      <c r="OE154" s="13"/>
      <c r="OF154" s="13"/>
      <c r="OG154" s="13"/>
      <c r="OH154" s="13"/>
      <c r="OI154" s="13"/>
      <c r="OJ154" s="13"/>
      <c r="OK154" s="13"/>
      <c r="OL154" s="13"/>
      <c r="OM154" s="13"/>
      <c r="ON154" s="13"/>
      <c r="OO154" s="13"/>
      <c r="OP154" s="13"/>
      <c r="OQ154" s="13"/>
      <c r="OR154" s="13"/>
      <c r="OS154" s="13"/>
      <c r="OT154" s="13"/>
      <c r="OU154" s="13"/>
      <c r="OV154" s="13"/>
      <c r="OW154" s="13"/>
      <c r="OX154" s="13"/>
      <c r="OY154" s="13"/>
      <c r="OZ154" s="13"/>
      <c r="PA154" s="13"/>
      <c r="PB154" s="13"/>
      <c r="PC154" s="13"/>
      <c r="PD154" s="13"/>
      <c r="PE154" s="13"/>
      <c r="PF154" s="13"/>
      <c r="PG154" s="13"/>
      <c r="PH154" s="13"/>
      <c r="PI154" s="13"/>
      <c r="PJ154" s="13"/>
      <c r="PK154" s="13"/>
      <c r="PL154" s="13"/>
      <c r="PM154" s="13"/>
      <c r="PN154" s="13"/>
      <c r="PO154" s="13"/>
      <c r="PP154" s="13"/>
      <c r="PQ154" s="13"/>
      <c r="PR154" s="13"/>
      <c r="PS154" s="13"/>
      <c r="PT154" s="13"/>
      <c r="PU154" s="13"/>
      <c r="PV154" s="13"/>
      <c r="PW154" s="13"/>
      <c r="PX154" s="13"/>
      <c r="PY154" s="13"/>
      <c r="PZ154" s="13"/>
      <c r="QA154" s="13"/>
      <c r="QB154" s="13"/>
      <c r="QC154" s="13"/>
      <c r="QD154" s="13"/>
    </row>
    <row r="155" spans="1:446" s="18" customFormat="1" x14ac:dyDescent="0.35">
      <c r="A155" s="8" t="s">
        <v>173</v>
      </c>
      <c r="B155" s="9" t="s">
        <v>174</v>
      </c>
      <c r="C155" s="9" t="s">
        <v>170</v>
      </c>
      <c r="D155" s="9">
        <f xml:space="preserve"> (2)*(2)*0.05</f>
        <v>0.2</v>
      </c>
      <c r="E155" s="1"/>
      <c r="F155" s="10">
        <f t="shared" si="4"/>
        <v>0</v>
      </c>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c r="EG155" s="13"/>
      <c r="EH155" s="13"/>
      <c r="EI155" s="13"/>
      <c r="EJ155" s="13"/>
      <c r="EK155" s="13"/>
      <c r="EL155" s="13"/>
      <c r="EM155" s="13"/>
      <c r="EN155" s="13"/>
      <c r="EO155" s="13"/>
      <c r="EP155" s="13"/>
      <c r="EQ155" s="13"/>
      <c r="ER155" s="13"/>
      <c r="ES155" s="13"/>
      <c r="ET155" s="13"/>
      <c r="EU155" s="13"/>
      <c r="EV155" s="13"/>
      <c r="EW155" s="13"/>
      <c r="EX155" s="13"/>
      <c r="EY155" s="13"/>
      <c r="EZ155" s="13"/>
      <c r="FA155" s="13"/>
      <c r="FB155" s="13"/>
      <c r="FC155" s="13"/>
      <c r="FD155" s="13"/>
      <c r="FE155" s="13"/>
      <c r="FF155" s="13"/>
      <c r="FG155" s="13"/>
      <c r="FH155" s="13"/>
      <c r="FI155" s="13"/>
      <c r="FJ155" s="13"/>
      <c r="FK155" s="13"/>
      <c r="FL155" s="13"/>
      <c r="FM155" s="13"/>
      <c r="FN155" s="13"/>
      <c r="FO155" s="13"/>
      <c r="FP155" s="13"/>
      <c r="FQ155" s="13"/>
      <c r="FR155" s="13"/>
      <c r="FS155" s="13"/>
      <c r="FT155" s="13"/>
      <c r="FU155" s="13"/>
      <c r="FV155" s="13"/>
      <c r="FW155" s="13"/>
      <c r="FX155" s="13"/>
      <c r="FY155" s="13"/>
      <c r="FZ155" s="13"/>
      <c r="GA155" s="13"/>
      <c r="GB155" s="13"/>
      <c r="GC155" s="13"/>
      <c r="GD155" s="13"/>
      <c r="GE155" s="13"/>
      <c r="GF155" s="13"/>
      <c r="GG155" s="13"/>
      <c r="GH155" s="13"/>
      <c r="GI155" s="13"/>
      <c r="GJ155" s="13"/>
      <c r="GK155" s="13"/>
      <c r="GL155" s="13"/>
      <c r="GM155" s="13"/>
      <c r="GN155" s="13"/>
      <c r="GO155" s="13"/>
      <c r="GP155" s="13"/>
      <c r="GQ155" s="13"/>
      <c r="GR155" s="13"/>
      <c r="GS155" s="13"/>
      <c r="GT155" s="13"/>
      <c r="GU155" s="13"/>
      <c r="GV155" s="13"/>
      <c r="GW155" s="13"/>
      <c r="GX155" s="13"/>
      <c r="GY155" s="13"/>
      <c r="GZ155" s="13"/>
      <c r="HA155" s="13"/>
      <c r="HB155" s="13"/>
      <c r="HC155" s="13"/>
      <c r="HD155" s="13"/>
      <c r="HE155" s="13"/>
      <c r="HF155" s="13"/>
      <c r="HG155" s="13"/>
      <c r="HH155" s="13"/>
      <c r="HI155" s="13"/>
      <c r="HJ155" s="13"/>
      <c r="HK155" s="13"/>
      <c r="HL155" s="13"/>
      <c r="HM155" s="13"/>
      <c r="HN155" s="13"/>
      <c r="HO155" s="13"/>
      <c r="HP155" s="13"/>
      <c r="HQ155" s="13"/>
      <c r="HR155" s="13"/>
      <c r="HS155" s="13"/>
      <c r="HT155" s="13"/>
      <c r="HU155" s="13"/>
      <c r="HV155" s="13"/>
      <c r="HW155" s="13"/>
      <c r="HX155" s="13"/>
      <c r="HY155" s="13"/>
      <c r="HZ155" s="13"/>
      <c r="IA155" s="13"/>
      <c r="IB155" s="13"/>
      <c r="IC155" s="13"/>
      <c r="ID155" s="13"/>
      <c r="IE155" s="13"/>
      <c r="IF155" s="13"/>
      <c r="IG155" s="13"/>
      <c r="IH155" s="13"/>
      <c r="II155" s="13"/>
      <c r="IJ155" s="13"/>
      <c r="IK155" s="13"/>
      <c r="IL155" s="13"/>
      <c r="IM155" s="13"/>
      <c r="IN155" s="13"/>
      <c r="IO155" s="13"/>
      <c r="IP155" s="13"/>
      <c r="IQ155" s="13"/>
      <c r="IR155" s="13"/>
      <c r="IS155" s="13"/>
      <c r="IT155" s="13"/>
      <c r="IU155" s="13"/>
      <c r="IV155" s="13"/>
      <c r="IW155" s="13"/>
      <c r="IX155" s="13"/>
      <c r="IY155" s="13"/>
      <c r="IZ155" s="13"/>
      <c r="JA155" s="13"/>
      <c r="JB155" s="13"/>
      <c r="JC155" s="13"/>
      <c r="JD155" s="13"/>
      <c r="JE155" s="13"/>
      <c r="JF155" s="13"/>
      <c r="JG155" s="13"/>
      <c r="JH155" s="13"/>
      <c r="JI155" s="13"/>
      <c r="JJ155" s="13"/>
      <c r="JK155" s="13"/>
      <c r="JL155" s="13"/>
      <c r="JM155" s="13"/>
      <c r="JN155" s="13"/>
      <c r="JO155" s="13"/>
      <c r="JP155" s="13"/>
      <c r="JQ155" s="13"/>
      <c r="JR155" s="13"/>
      <c r="JS155" s="13"/>
      <c r="JT155" s="13"/>
      <c r="JU155" s="13"/>
      <c r="JV155" s="13"/>
      <c r="JW155" s="13"/>
      <c r="JX155" s="13"/>
      <c r="JY155" s="13"/>
      <c r="JZ155" s="13"/>
      <c r="KA155" s="13"/>
      <c r="KB155" s="13"/>
      <c r="KC155" s="13"/>
      <c r="KD155" s="13"/>
      <c r="KE155" s="13"/>
      <c r="KF155" s="13"/>
      <c r="KG155" s="13"/>
      <c r="KH155" s="13"/>
      <c r="KI155" s="13"/>
      <c r="KJ155" s="13"/>
      <c r="KK155" s="13"/>
      <c r="KL155" s="13"/>
      <c r="KM155" s="13"/>
      <c r="KN155" s="13"/>
      <c r="KO155" s="13"/>
      <c r="KP155" s="13"/>
      <c r="KQ155" s="13"/>
      <c r="KR155" s="13"/>
      <c r="KS155" s="13"/>
      <c r="KT155" s="13"/>
      <c r="KU155" s="13"/>
      <c r="KV155" s="13"/>
      <c r="KW155" s="13"/>
      <c r="KX155" s="13"/>
      <c r="KY155" s="13"/>
      <c r="KZ155" s="13"/>
      <c r="LA155" s="13"/>
      <c r="LB155" s="13"/>
      <c r="LC155" s="13"/>
      <c r="LD155" s="13"/>
      <c r="LE155" s="13"/>
      <c r="LF155" s="13"/>
      <c r="LG155" s="13"/>
      <c r="LH155" s="13"/>
      <c r="LI155" s="13"/>
      <c r="LJ155" s="13"/>
      <c r="LK155" s="13"/>
      <c r="LL155" s="13"/>
      <c r="LM155" s="13"/>
      <c r="LN155" s="13"/>
      <c r="LO155" s="13"/>
      <c r="LP155" s="13"/>
      <c r="LQ155" s="13"/>
      <c r="LR155" s="13"/>
      <c r="LS155" s="13"/>
      <c r="LT155" s="13"/>
      <c r="LU155" s="13"/>
      <c r="LV155" s="13"/>
      <c r="LW155" s="13"/>
      <c r="LX155" s="13"/>
      <c r="LY155" s="13"/>
      <c r="LZ155" s="13"/>
      <c r="MA155" s="13"/>
      <c r="MB155" s="13"/>
      <c r="MC155" s="13"/>
      <c r="MD155" s="13"/>
      <c r="ME155" s="13"/>
      <c r="MF155" s="13"/>
      <c r="MG155" s="13"/>
      <c r="MH155" s="13"/>
      <c r="MI155" s="13"/>
      <c r="MJ155" s="13"/>
      <c r="MK155" s="13"/>
      <c r="ML155" s="13"/>
      <c r="MM155" s="13"/>
      <c r="MN155" s="13"/>
      <c r="MO155" s="13"/>
      <c r="MP155" s="13"/>
      <c r="MQ155" s="13"/>
      <c r="MR155" s="13"/>
      <c r="MS155" s="13"/>
      <c r="MT155" s="13"/>
      <c r="MU155" s="13"/>
      <c r="MV155" s="13"/>
      <c r="MW155" s="13"/>
      <c r="MX155" s="13"/>
      <c r="MY155" s="13"/>
      <c r="MZ155" s="13"/>
      <c r="NA155" s="13"/>
      <c r="NB155" s="13"/>
      <c r="NC155" s="13"/>
      <c r="ND155" s="13"/>
      <c r="NE155" s="13"/>
      <c r="NF155" s="13"/>
      <c r="NG155" s="13"/>
      <c r="NH155" s="13"/>
      <c r="NI155" s="13"/>
      <c r="NJ155" s="13"/>
      <c r="NK155" s="13"/>
      <c r="NL155" s="13"/>
      <c r="NM155" s="13"/>
      <c r="NN155" s="13"/>
      <c r="NO155" s="13"/>
      <c r="NP155" s="13"/>
      <c r="NQ155" s="13"/>
      <c r="NR155" s="13"/>
      <c r="NS155" s="13"/>
      <c r="NT155" s="13"/>
      <c r="NU155" s="13"/>
      <c r="NV155" s="13"/>
      <c r="NW155" s="13"/>
      <c r="NX155" s="13"/>
      <c r="NY155" s="13"/>
      <c r="NZ155" s="13"/>
      <c r="OA155" s="13"/>
      <c r="OB155" s="13"/>
      <c r="OC155" s="13"/>
      <c r="OD155" s="13"/>
      <c r="OE155" s="13"/>
      <c r="OF155" s="13"/>
      <c r="OG155" s="13"/>
      <c r="OH155" s="13"/>
      <c r="OI155" s="13"/>
      <c r="OJ155" s="13"/>
      <c r="OK155" s="13"/>
      <c r="OL155" s="13"/>
      <c r="OM155" s="13"/>
      <c r="ON155" s="13"/>
      <c r="OO155" s="13"/>
      <c r="OP155" s="13"/>
      <c r="OQ155" s="13"/>
      <c r="OR155" s="13"/>
      <c r="OS155" s="13"/>
      <c r="OT155" s="13"/>
      <c r="OU155" s="13"/>
      <c r="OV155" s="13"/>
      <c r="OW155" s="13"/>
      <c r="OX155" s="13"/>
      <c r="OY155" s="13"/>
      <c r="OZ155" s="13"/>
      <c r="PA155" s="13"/>
      <c r="PB155" s="13"/>
      <c r="PC155" s="13"/>
      <c r="PD155" s="13"/>
      <c r="PE155" s="13"/>
      <c r="PF155" s="13"/>
      <c r="PG155" s="13"/>
      <c r="PH155" s="13"/>
      <c r="PI155" s="13"/>
      <c r="PJ155" s="13"/>
      <c r="PK155" s="13"/>
      <c r="PL155" s="13"/>
      <c r="PM155" s="13"/>
      <c r="PN155" s="13"/>
      <c r="PO155" s="13"/>
      <c r="PP155" s="13"/>
      <c r="PQ155" s="13"/>
      <c r="PR155" s="13"/>
      <c r="PS155" s="13"/>
      <c r="PT155" s="13"/>
      <c r="PU155" s="13"/>
      <c r="PV155" s="13"/>
      <c r="PW155" s="13"/>
      <c r="PX155" s="13"/>
      <c r="PY155" s="13"/>
      <c r="PZ155" s="13"/>
      <c r="QA155" s="13"/>
      <c r="QB155" s="13"/>
      <c r="QC155" s="13"/>
      <c r="QD155" s="13"/>
    </row>
    <row r="156" spans="1:446" s="18" customFormat="1" x14ac:dyDescent="0.35">
      <c r="A156" s="8" t="s">
        <v>175</v>
      </c>
      <c r="B156" s="9" t="s">
        <v>176</v>
      </c>
      <c r="C156" s="9" t="s">
        <v>170</v>
      </c>
      <c r="D156" s="9">
        <f xml:space="preserve"> (1.8)*(1.8)*0.1</f>
        <v>0.32400000000000007</v>
      </c>
      <c r="E156" s="1"/>
      <c r="F156" s="10">
        <f t="shared" si="4"/>
        <v>0</v>
      </c>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c r="EN156" s="13"/>
      <c r="EO156" s="13"/>
      <c r="EP156" s="13"/>
      <c r="EQ156" s="13"/>
      <c r="ER156" s="13"/>
      <c r="ES156" s="13"/>
      <c r="ET156" s="13"/>
      <c r="EU156" s="13"/>
      <c r="EV156" s="13"/>
      <c r="EW156" s="13"/>
      <c r="EX156" s="13"/>
      <c r="EY156" s="13"/>
      <c r="EZ156" s="13"/>
      <c r="FA156" s="13"/>
      <c r="FB156" s="13"/>
      <c r="FC156" s="13"/>
      <c r="FD156" s="13"/>
      <c r="FE156" s="13"/>
      <c r="FF156" s="13"/>
      <c r="FG156" s="13"/>
      <c r="FH156" s="13"/>
      <c r="FI156" s="13"/>
      <c r="FJ156" s="13"/>
      <c r="FK156" s="13"/>
      <c r="FL156" s="13"/>
      <c r="FM156" s="13"/>
      <c r="FN156" s="13"/>
      <c r="FO156" s="13"/>
      <c r="FP156" s="13"/>
      <c r="FQ156" s="13"/>
      <c r="FR156" s="13"/>
      <c r="FS156" s="13"/>
      <c r="FT156" s="13"/>
      <c r="FU156" s="13"/>
      <c r="FV156" s="13"/>
      <c r="FW156" s="13"/>
      <c r="FX156" s="13"/>
      <c r="FY156" s="13"/>
      <c r="FZ156" s="13"/>
      <c r="GA156" s="13"/>
      <c r="GB156" s="13"/>
      <c r="GC156" s="13"/>
      <c r="GD156" s="13"/>
      <c r="GE156" s="13"/>
      <c r="GF156" s="13"/>
      <c r="GG156" s="13"/>
      <c r="GH156" s="13"/>
      <c r="GI156" s="13"/>
      <c r="GJ156" s="13"/>
      <c r="GK156" s="13"/>
      <c r="GL156" s="13"/>
      <c r="GM156" s="13"/>
      <c r="GN156" s="13"/>
      <c r="GO156" s="13"/>
      <c r="GP156" s="13"/>
      <c r="GQ156" s="13"/>
      <c r="GR156" s="13"/>
      <c r="GS156" s="13"/>
      <c r="GT156" s="13"/>
      <c r="GU156" s="13"/>
      <c r="GV156" s="13"/>
      <c r="GW156" s="13"/>
      <c r="GX156" s="13"/>
      <c r="GY156" s="13"/>
      <c r="GZ156" s="13"/>
      <c r="HA156" s="13"/>
      <c r="HB156" s="13"/>
      <c r="HC156" s="13"/>
      <c r="HD156" s="13"/>
      <c r="HE156" s="13"/>
      <c r="HF156" s="13"/>
      <c r="HG156" s="13"/>
      <c r="HH156" s="13"/>
      <c r="HI156" s="13"/>
      <c r="HJ156" s="13"/>
      <c r="HK156" s="13"/>
      <c r="HL156" s="13"/>
      <c r="HM156" s="13"/>
      <c r="HN156" s="13"/>
      <c r="HO156" s="13"/>
      <c r="HP156" s="13"/>
      <c r="HQ156" s="13"/>
      <c r="HR156" s="13"/>
      <c r="HS156" s="13"/>
      <c r="HT156" s="13"/>
      <c r="HU156" s="13"/>
      <c r="HV156" s="13"/>
      <c r="HW156" s="13"/>
      <c r="HX156" s="13"/>
      <c r="HY156" s="13"/>
      <c r="HZ156" s="13"/>
      <c r="IA156" s="13"/>
      <c r="IB156" s="13"/>
      <c r="IC156" s="13"/>
      <c r="ID156" s="13"/>
      <c r="IE156" s="13"/>
      <c r="IF156" s="13"/>
      <c r="IG156" s="13"/>
      <c r="IH156" s="13"/>
      <c r="II156" s="13"/>
      <c r="IJ156" s="13"/>
      <c r="IK156" s="13"/>
      <c r="IL156" s="13"/>
      <c r="IM156" s="13"/>
      <c r="IN156" s="13"/>
      <c r="IO156" s="13"/>
      <c r="IP156" s="13"/>
      <c r="IQ156" s="13"/>
      <c r="IR156" s="13"/>
      <c r="IS156" s="13"/>
      <c r="IT156" s="13"/>
      <c r="IU156" s="13"/>
      <c r="IV156" s="13"/>
      <c r="IW156" s="13"/>
      <c r="IX156" s="13"/>
      <c r="IY156" s="13"/>
      <c r="IZ156" s="13"/>
      <c r="JA156" s="13"/>
      <c r="JB156" s="13"/>
      <c r="JC156" s="13"/>
      <c r="JD156" s="13"/>
      <c r="JE156" s="13"/>
      <c r="JF156" s="13"/>
      <c r="JG156" s="13"/>
      <c r="JH156" s="13"/>
      <c r="JI156" s="13"/>
      <c r="JJ156" s="13"/>
      <c r="JK156" s="13"/>
      <c r="JL156" s="13"/>
      <c r="JM156" s="13"/>
      <c r="JN156" s="13"/>
      <c r="JO156" s="13"/>
      <c r="JP156" s="13"/>
      <c r="JQ156" s="13"/>
      <c r="JR156" s="13"/>
      <c r="JS156" s="13"/>
      <c r="JT156" s="13"/>
      <c r="JU156" s="13"/>
      <c r="JV156" s="13"/>
      <c r="JW156" s="13"/>
      <c r="JX156" s="13"/>
      <c r="JY156" s="13"/>
      <c r="JZ156" s="13"/>
      <c r="KA156" s="13"/>
      <c r="KB156" s="13"/>
      <c r="KC156" s="13"/>
      <c r="KD156" s="13"/>
      <c r="KE156" s="13"/>
      <c r="KF156" s="13"/>
      <c r="KG156" s="13"/>
      <c r="KH156" s="13"/>
      <c r="KI156" s="13"/>
      <c r="KJ156" s="13"/>
      <c r="KK156" s="13"/>
      <c r="KL156" s="13"/>
      <c r="KM156" s="13"/>
      <c r="KN156" s="13"/>
      <c r="KO156" s="13"/>
      <c r="KP156" s="13"/>
      <c r="KQ156" s="13"/>
      <c r="KR156" s="13"/>
      <c r="KS156" s="13"/>
      <c r="KT156" s="13"/>
      <c r="KU156" s="13"/>
      <c r="KV156" s="13"/>
      <c r="KW156" s="13"/>
      <c r="KX156" s="13"/>
      <c r="KY156" s="13"/>
      <c r="KZ156" s="13"/>
      <c r="LA156" s="13"/>
      <c r="LB156" s="13"/>
      <c r="LC156" s="13"/>
      <c r="LD156" s="13"/>
      <c r="LE156" s="13"/>
      <c r="LF156" s="13"/>
      <c r="LG156" s="13"/>
      <c r="LH156" s="13"/>
      <c r="LI156" s="13"/>
      <c r="LJ156" s="13"/>
      <c r="LK156" s="13"/>
      <c r="LL156" s="13"/>
      <c r="LM156" s="13"/>
      <c r="LN156" s="13"/>
      <c r="LO156" s="13"/>
      <c r="LP156" s="13"/>
      <c r="LQ156" s="13"/>
      <c r="LR156" s="13"/>
      <c r="LS156" s="13"/>
      <c r="LT156" s="13"/>
      <c r="LU156" s="13"/>
      <c r="LV156" s="13"/>
      <c r="LW156" s="13"/>
      <c r="LX156" s="13"/>
      <c r="LY156" s="13"/>
      <c r="LZ156" s="13"/>
      <c r="MA156" s="13"/>
      <c r="MB156" s="13"/>
      <c r="MC156" s="13"/>
      <c r="MD156" s="13"/>
      <c r="ME156" s="13"/>
      <c r="MF156" s="13"/>
      <c r="MG156" s="13"/>
      <c r="MH156" s="13"/>
      <c r="MI156" s="13"/>
      <c r="MJ156" s="13"/>
      <c r="MK156" s="13"/>
      <c r="ML156" s="13"/>
      <c r="MM156" s="13"/>
      <c r="MN156" s="13"/>
      <c r="MO156" s="13"/>
      <c r="MP156" s="13"/>
      <c r="MQ156" s="13"/>
      <c r="MR156" s="13"/>
      <c r="MS156" s="13"/>
      <c r="MT156" s="13"/>
      <c r="MU156" s="13"/>
      <c r="MV156" s="13"/>
      <c r="MW156" s="13"/>
      <c r="MX156" s="13"/>
      <c r="MY156" s="13"/>
      <c r="MZ156" s="13"/>
      <c r="NA156" s="13"/>
      <c r="NB156" s="13"/>
      <c r="NC156" s="13"/>
      <c r="ND156" s="13"/>
      <c r="NE156" s="13"/>
      <c r="NF156" s="13"/>
      <c r="NG156" s="13"/>
      <c r="NH156" s="13"/>
      <c r="NI156" s="13"/>
      <c r="NJ156" s="13"/>
      <c r="NK156" s="13"/>
      <c r="NL156" s="13"/>
      <c r="NM156" s="13"/>
      <c r="NN156" s="13"/>
      <c r="NO156" s="13"/>
      <c r="NP156" s="13"/>
      <c r="NQ156" s="13"/>
      <c r="NR156" s="13"/>
      <c r="NS156" s="13"/>
      <c r="NT156" s="13"/>
      <c r="NU156" s="13"/>
      <c r="NV156" s="13"/>
      <c r="NW156" s="13"/>
      <c r="NX156" s="13"/>
      <c r="NY156" s="13"/>
      <c r="NZ156" s="13"/>
      <c r="OA156" s="13"/>
      <c r="OB156" s="13"/>
      <c r="OC156" s="13"/>
      <c r="OD156" s="13"/>
      <c r="OE156" s="13"/>
      <c r="OF156" s="13"/>
      <c r="OG156" s="13"/>
      <c r="OH156" s="13"/>
      <c r="OI156" s="13"/>
      <c r="OJ156" s="13"/>
      <c r="OK156" s="13"/>
      <c r="OL156" s="13"/>
      <c r="OM156" s="13"/>
      <c r="ON156" s="13"/>
      <c r="OO156" s="13"/>
      <c r="OP156" s="13"/>
      <c r="OQ156" s="13"/>
      <c r="OR156" s="13"/>
      <c r="OS156" s="13"/>
      <c r="OT156" s="13"/>
      <c r="OU156" s="13"/>
      <c r="OV156" s="13"/>
      <c r="OW156" s="13"/>
      <c r="OX156" s="13"/>
      <c r="OY156" s="13"/>
      <c r="OZ156" s="13"/>
      <c r="PA156" s="13"/>
      <c r="PB156" s="13"/>
      <c r="PC156" s="13"/>
      <c r="PD156" s="13"/>
      <c r="PE156" s="13"/>
      <c r="PF156" s="13"/>
      <c r="PG156" s="13"/>
      <c r="PH156" s="13"/>
      <c r="PI156" s="13"/>
      <c r="PJ156" s="13"/>
      <c r="PK156" s="13"/>
      <c r="PL156" s="13"/>
      <c r="PM156" s="13"/>
      <c r="PN156" s="13"/>
      <c r="PO156" s="13"/>
      <c r="PP156" s="13"/>
      <c r="PQ156" s="13"/>
      <c r="PR156" s="13"/>
      <c r="PS156" s="13"/>
      <c r="PT156" s="13"/>
      <c r="PU156" s="13"/>
      <c r="PV156" s="13"/>
      <c r="PW156" s="13"/>
      <c r="PX156" s="13"/>
      <c r="PY156" s="13"/>
      <c r="PZ156" s="13"/>
      <c r="QA156" s="13"/>
      <c r="QB156" s="13"/>
      <c r="QC156" s="13"/>
      <c r="QD156" s="13"/>
    </row>
    <row r="157" spans="1:446" s="18" customFormat="1" x14ac:dyDescent="0.35">
      <c r="A157" s="8" t="s">
        <v>177</v>
      </c>
      <c r="B157" s="9" t="s">
        <v>178</v>
      </c>
      <c r="C157" s="9" t="s">
        <v>170</v>
      </c>
      <c r="D157" s="9">
        <f xml:space="preserve"> (1.8)*(1.8)*0.1  -  (0.6*0.6)*0.1</f>
        <v>0.28800000000000009</v>
      </c>
      <c r="E157" s="1"/>
      <c r="F157" s="10">
        <f t="shared" si="4"/>
        <v>0</v>
      </c>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c r="EJ157" s="13"/>
      <c r="EK157" s="13"/>
      <c r="EL157" s="13"/>
      <c r="EM157" s="13"/>
      <c r="EN157" s="13"/>
      <c r="EO157" s="13"/>
      <c r="EP157" s="13"/>
      <c r="EQ157" s="13"/>
      <c r="ER157" s="13"/>
      <c r="ES157" s="13"/>
      <c r="ET157" s="13"/>
      <c r="EU157" s="13"/>
      <c r="EV157" s="13"/>
      <c r="EW157" s="13"/>
      <c r="EX157" s="13"/>
      <c r="EY157" s="13"/>
      <c r="EZ157" s="13"/>
      <c r="FA157" s="13"/>
      <c r="FB157" s="13"/>
      <c r="FC157" s="13"/>
      <c r="FD157" s="13"/>
      <c r="FE157" s="13"/>
      <c r="FF157" s="13"/>
      <c r="FG157" s="13"/>
      <c r="FH157" s="13"/>
      <c r="FI157" s="13"/>
      <c r="FJ157" s="13"/>
      <c r="FK157" s="13"/>
      <c r="FL157" s="13"/>
      <c r="FM157" s="13"/>
      <c r="FN157" s="13"/>
      <c r="FO157" s="13"/>
      <c r="FP157" s="13"/>
      <c r="FQ157" s="13"/>
      <c r="FR157" s="13"/>
      <c r="FS157" s="13"/>
      <c r="FT157" s="13"/>
      <c r="FU157" s="13"/>
      <c r="FV157" s="13"/>
      <c r="FW157" s="13"/>
      <c r="FX157" s="13"/>
      <c r="FY157" s="13"/>
      <c r="FZ157" s="13"/>
      <c r="GA157" s="13"/>
      <c r="GB157" s="13"/>
      <c r="GC157" s="13"/>
      <c r="GD157" s="13"/>
      <c r="GE157" s="13"/>
      <c r="GF157" s="13"/>
      <c r="GG157" s="13"/>
      <c r="GH157" s="13"/>
      <c r="GI157" s="13"/>
      <c r="GJ157" s="13"/>
      <c r="GK157" s="13"/>
      <c r="GL157" s="13"/>
      <c r="GM157" s="13"/>
      <c r="GN157" s="13"/>
      <c r="GO157" s="13"/>
      <c r="GP157" s="13"/>
      <c r="GQ157" s="13"/>
      <c r="GR157" s="13"/>
      <c r="GS157" s="13"/>
      <c r="GT157" s="13"/>
      <c r="GU157" s="13"/>
      <c r="GV157" s="13"/>
      <c r="GW157" s="13"/>
      <c r="GX157" s="13"/>
      <c r="GY157" s="13"/>
      <c r="GZ157" s="13"/>
      <c r="HA157" s="13"/>
      <c r="HB157" s="13"/>
      <c r="HC157" s="13"/>
      <c r="HD157" s="13"/>
      <c r="HE157" s="13"/>
      <c r="HF157" s="13"/>
      <c r="HG157" s="13"/>
      <c r="HH157" s="13"/>
      <c r="HI157" s="13"/>
      <c r="HJ157" s="13"/>
      <c r="HK157" s="13"/>
      <c r="HL157" s="13"/>
      <c r="HM157" s="13"/>
      <c r="HN157" s="13"/>
      <c r="HO157" s="13"/>
      <c r="HP157" s="13"/>
      <c r="HQ157" s="13"/>
      <c r="HR157" s="13"/>
      <c r="HS157" s="13"/>
      <c r="HT157" s="13"/>
      <c r="HU157" s="13"/>
      <c r="HV157" s="13"/>
      <c r="HW157" s="13"/>
      <c r="HX157" s="13"/>
      <c r="HY157" s="13"/>
      <c r="HZ157" s="13"/>
      <c r="IA157" s="13"/>
      <c r="IB157" s="13"/>
      <c r="IC157" s="13"/>
      <c r="ID157" s="13"/>
      <c r="IE157" s="13"/>
      <c r="IF157" s="13"/>
      <c r="IG157" s="13"/>
      <c r="IH157" s="13"/>
      <c r="II157" s="13"/>
      <c r="IJ157" s="13"/>
      <c r="IK157" s="13"/>
      <c r="IL157" s="13"/>
      <c r="IM157" s="13"/>
      <c r="IN157" s="13"/>
      <c r="IO157" s="13"/>
      <c r="IP157" s="13"/>
      <c r="IQ157" s="13"/>
      <c r="IR157" s="13"/>
      <c r="IS157" s="13"/>
      <c r="IT157" s="13"/>
      <c r="IU157" s="13"/>
      <c r="IV157" s="13"/>
      <c r="IW157" s="13"/>
      <c r="IX157" s="13"/>
      <c r="IY157" s="13"/>
      <c r="IZ157" s="13"/>
      <c r="JA157" s="13"/>
      <c r="JB157" s="13"/>
      <c r="JC157" s="13"/>
      <c r="JD157" s="13"/>
      <c r="JE157" s="13"/>
      <c r="JF157" s="13"/>
      <c r="JG157" s="13"/>
      <c r="JH157" s="13"/>
      <c r="JI157" s="13"/>
      <c r="JJ157" s="13"/>
      <c r="JK157" s="13"/>
      <c r="JL157" s="13"/>
      <c r="JM157" s="13"/>
      <c r="JN157" s="13"/>
      <c r="JO157" s="13"/>
      <c r="JP157" s="13"/>
      <c r="JQ157" s="13"/>
      <c r="JR157" s="13"/>
      <c r="JS157" s="13"/>
      <c r="JT157" s="13"/>
      <c r="JU157" s="13"/>
      <c r="JV157" s="13"/>
      <c r="JW157" s="13"/>
      <c r="JX157" s="13"/>
      <c r="JY157" s="13"/>
      <c r="JZ157" s="13"/>
      <c r="KA157" s="13"/>
      <c r="KB157" s="13"/>
      <c r="KC157" s="13"/>
      <c r="KD157" s="13"/>
      <c r="KE157" s="13"/>
      <c r="KF157" s="13"/>
      <c r="KG157" s="13"/>
      <c r="KH157" s="13"/>
      <c r="KI157" s="13"/>
      <c r="KJ157" s="13"/>
      <c r="KK157" s="13"/>
      <c r="KL157" s="13"/>
      <c r="KM157" s="13"/>
      <c r="KN157" s="13"/>
      <c r="KO157" s="13"/>
      <c r="KP157" s="13"/>
      <c r="KQ157" s="13"/>
      <c r="KR157" s="13"/>
      <c r="KS157" s="13"/>
      <c r="KT157" s="13"/>
      <c r="KU157" s="13"/>
      <c r="KV157" s="13"/>
      <c r="KW157" s="13"/>
      <c r="KX157" s="13"/>
      <c r="KY157" s="13"/>
      <c r="KZ157" s="13"/>
      <c r="LA157" s="13"/>
      <c r="LB157" s="13"/>
      <c r="LC157" s="13"/>
      <c r="LD157" s="13"/>
      <c r="LE157" s="13"/>
      <c r="LF157" s="13"/>
      <c r="LG157" s="13"/>
      <c r="LH157" s="13"/>
      <c r="LI157" s="13"/>
      <c r="LJ157" s="13"/>
      <c r="LK157" s="13"/>
      <c r="LL157" s="13"/>
      <c r="LM157" s="13"/>
      <c r="LN157" s="13"/>
      <c r="LO157" s="13"/>
      <c r="LP157" s="13"/>
      <c r="LQ157" s="13"/>
      <c r="LR157" s="13"/>
      <c r="LS157" s="13"/>
      <c r="LT157" s="13"/>
      <c r="LU157" s="13"/>
      <c r="LV157" s="13"/>
      <c r="LW157" s="13"/>
      <c r="LX157" s="13"/>
      <c r="LY157" s="13"/>
      <c r="LZ157" s="13"/>
      <c r="MA157" s="13"/>
      <c r="MB157" s="13"/>
      <c r="MC157" s="13"/>
      <c r="MD157" s="13"/>
      <c r="ME157" s="13"/>
      <c r="MF157" s="13"/>
      <c r="MG157" s="13"/>
      <c r="MH157" s="13"/>
      <c r="MI157" s="13"/>
      <c r="MJ157" s="13"/>
      <c r="MK157" s="13"/>
      <c r="ML157" s="13"/>
      <c r="MM157" s="13"/>
      <c r="MN157" s="13"/>
      <c r="MO157" s="13"/>
      <c r="MP157" s="13"/>
      <c r="MQ157" s="13"/>
      <c r="MR157" s="13"/>
      <c r="MS157" s="13"/>
      <c r="MT157" s="13"/>
      <c r="MU157" s="13"/>
      <c r="MV157" s="13"/>
      <c r="MW157" s="13"/>
      <c r="MX157" s="13"/>
      <c r="MY157" s="13"/>
      <c r="MZ157" s="13"/>
      <c r="NA157" s="13"/>
      <c r="NB157" s="13"/>
      <c r="NC157" s="13"/>
      <c r="ND157" s="13"/>
      <c r="NE157" s="13"/>
      <c r="NF157" s="13"/>
      <c r="NG157" s="13"/>
      <c r="NH157" s="13"/>
      <c r="NI157" s="13"/>
      <c r="NJ157" s="13"/>
      <c r="NK157" s="13"/>
      <c r="NL157" s="13"/>
      <c r="NM157" s="13"/>
      <c r="NN157" s="13"/>
      <c r="NO157" s="13"/>
      <c r="NP157" s="13"/>
      <c r="NQ157" s="13"/>
      <c r="NR157" s="13"/>
      <c r="NS157" s="13"/>
      <c r="NT157" s="13"/>
      <c r="NU157" s="13"/>
      <c r="NV157" s="13"/>
      <c r="NW157" s="13"/>
      <c r="NX157" s="13"/>
      <c r="NY157" s="13"/>
      <c r="NZ157" s="13"/>
      <c r="OA157" s="13"/>
      <c r="OB157" s="13"/>
      <c r="OC157" s="13"/>
      <c r="OD157" s="13"/>
      <c r="OE157" s="13"/>
      <c r="OF157" s="13"/>
      <c r="OG157" s="13"/>
      <c r="OH157" s="13"/>
      <c r="OI157" s="13"/>
      <c r="OJ157" s="13"/>
      <c r="OK157" s="13"/>
      <c r="OL157" s="13"/>
      <c r="OM157" s="13"/>
      <c r="ON157" s="13"/>
      <c r="OO157" s="13"/>
      <c r="OP157" s="13"/>
      <c r="OQ157" s="13"/>
      <c r="OR157" s="13"/>
      <c r="OS157" s="13"/>
      <c r="OT157" s="13"/>
      <c r="OU157" s="13"/>
      <c r="OV157" s="13"/>
      <c r="OW157" s="13"/>
      <c r="OX157" s="13"/>
      <c r="OY157" s="13"/>
      <c r="OZ157" s="13"/>
      <c r="PA157" s="13"/>
      <c r="PB157" s="13"/>
      <c r="PC157" s="13"/>
      <c r="PD157" s="13"/>
      <c r="PE157" s="13"/>
      <c r="PF157" s="13"/>
      <c r="PG157" s="13"/>
      <c r="PH157" s="13"/>
      <c r="PI157" s="13"/>
      <c r="PJ157" s="13"/>
      <c r="PK157" s="13"/>
      <c r="PL157" s="13"/>
      <c r="PM157" s="13"/>
      <c r="PN157" s="13"/>
      <c r="PO157" s="13"/>
      <c r="PP157" s="13"/>
      <c r="PQ157" s="13"/>
      <c r="PR157" s="13"/>
      <c r="PS157" s="13"/>
      <c r="PT157" s="13"/>
      <c r="PU157" s="13"/>
      <c r="PV157" s="13"/>
      <c r="PW157" s="13"/>
      <c r="PX157" s="13"/>
      <c r="PY157" s="13"/>
      <c r="PZ157" s="13"/>
      <c r="QA157" s="13"/>
      <c r="QB157" s="13"/>
      <c r="QC157" s="13"/>
      <c r="QD157" s="13"/>
    </row>
    <row r="158" spans="1:446" s="18" customFormat="1" x14ac:dyDescent="0.35">
      <c r="A158" s="8" t="s">
        <v>179</v>
      </c>
      <c r="B158" s="9" t="s">
        <v>180</v>
      </c>
      <c r="C158" s="9" t="s">
        <v>170</v>
      </c>
      <c r="D158" s="9">
        <f xml:space="preserve"> 0.2*(2*(1.6+1.6)*1.2)</f>
        <v>1.536</v>
      </c>
      <c r="E158" s="1"/>
      <c r="F158" s="10">
        <f t="shared" si="4"/>
        <v>0</v>
      </c>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3"/>
      <c r="DW158" s="13"/>
      <c r="DX158" s="13"/>
      <c r="DY158" s="13"/>
      <c r="DZ158" s="13"/>
      <c r="EA158" s="13"/>
      <c r="EB158" s="13"/>
      <c r="EC158" s="13"/>
      <c r="ED158" s="13"/>
      <c r="EE158" s="13"/>
      <c r="EF158" s="13"/>
      <c r="EG158" s="13"/>
      <c r="EH158" s="13"/>
      <c r="EI158" s="13"/>
      <c r="EJ158" s="13"/>
      <c r="EK158" s="13"/>
      <c r="EL158" s="13"/>
      <c r="EM158" s="13"/>
      <c r="EN158" s="13"/>
      <c r="EO158" s="13"/>
      <c r="EP158" s="13"/>
      <c r="EQ158" s="13"/>
      <c r="ER158" s="13"/>
      <c r="ES158" s="13"/>
      <c r="ET158" s="13"/>
      <c r="EU158" s="13"/>
      <c r="EV158" s="13"/>
      <c r="EW158" s="13"/>
      <c r="EX158" s="13"/>
      <c r="EY158" s="13"/>
      <c r="EZ158" s="13"/>
      <c r="FA158" s="13"/>
      <c r="FB158" s="13"/>
      <c r="FC158" s="13"/>
      <c r="FD158" s="13"/>
      <c r="FE158" s="13"/>
      <c r="FF158" s="13"/>
      <c r="FG158" s="13"/>
      <c r="FH158" s="13"/>
      <c r="FI158" s="13"/>
      <c r="FJ158" s="13"/>
      <c r="FK158" s="13"/>
      <c r="FL158" s="13"/>
      <c r="FM158" s="13"/>
      <c r="FN158" s="13"/>
      <c r="FO158" s="13"/>
      <c r="FP158" s="13"/>
      <c r="FQ158" s="13"/>
      <c r="FR158" s="13"/>
      <c r="FS158" s="13"/>
      <c r="FT158" s="13"/>
      <c r="FU158" s="13"/>
      <c r="FV158" s="13"/>
      <c r="FW158" s="13"/>
      <c r="FX158" s="13"/>
      <c r="FY158" s="13"/>
      <c r="FZ158" s="13"/>
      <c r="GA158" s="13"/>
      <c r="GB158" s="13"/>
      <c r="GC158" s="13"/>
      <c r="GD158" s="13"/>
      <c r="GE158" s="13"/>
      <c r="GF158" s="13"/>
      <c r="GG158" s="13"/>
      <c r="GH158" s="13"/>
      <c r="GI158" s="13"/>
      <c r="GJ158" s="13"/>
      <c r="GK158" s="13"/>
      <c r="GL158" s="13"/>
      <c r="GM158" s="13"/>
      <c r="GN158" s="13"/>
      <c r="GO158" s="13"/>
      <c r="GP158" s="13"/>
      <c r="GQ158" s="13"/>
      <c r="GR158" s="13"/>
      <c r="GS158" s="13"/>
      <c r="GT158" s="13"/>
      <c r="GU158" s="13"/>
      <c r="GV158" s="13"/>
      <c r="GW158" s="13"/>
      <c r="GX158" s="13"/>
      <c r="GY158" s="13"/>
      <c r="GZ158" s="13"/>
      <c r="HA158" s="13"/>
      <c r="HB158" s="13"/>
      <c r="HC158" s="13"/>
      <c r="HD158" s="13"/>
      <c r="HE158" s="13"/>
      <c r="HF158" s="13"/>
      <c r="HG158" s="13"/>
      <c r="HH158" s="13"/>
      <c r="HI158" s="13"/>
      <c r="HJ158" s="13"/>
      <c r="HK158" s="13"/>
      <c r="HL158" s="13"/>
      <c r="HM158" s="13"/>
      <c r="HN158" s="13"/>
      <c r="HO158" s="13"/>
      <c r="HP158" s="13"/>
      <c r="HQ158" s="13"/>
      <c r="HR158" s="13"/>
      <c r="HS158" s="13"/>
      <c r="HT158" s="13"/>
      <c r="HU158" s="13"/>
      <c r="HV158" s="13"/>
      <c r="HW158" s="13"/>
      <c r="HX158" s="13"/>
      <c r="HY158" s="13"/>
      <c r="HZ158" s="13"/>
      <c r="IA158" s="13"/>
      <c r="IB158" s="13"/>
      <c r="IC158" s="13"/>
      <c r="ID158" s="13"/>
      <c r="IE158" s="13"/>
      <c r="IF158" s="13"/>
      <c r="IG158" s="13"/>
      <c r="IH158" s="13"/>
      <c r="II158" s="13"/>
      <c r="IJ158" s="13"/>
      <c r="IK158" s="13"/>
      <c r="IL158" s="13"/>
      <c r="IM158" s="13"/>
      <c r="IN158" s="13"/>
      <c r="IO158" s="13"/>
      <c r="IP158" s="13"/>
      <c r="IQ158" s="13"/>
      <c r="IR158" s="13"/>
      <c r="IS158" s="13"/>
      <c r="IT158" s="13"/>
      <c r="IU158" s="13"/>
      <c r="IV158" s="13"/>
      <c r="IW158" s="13"/>
      <c r="IX158" s="13"/>
      <c r="IY158" s="13"/>
      <c r="IZ158" s="13"/>
      <c r="JA158" s="13"/>
      <c r="JB158" s="13"/>
      <c r="JC158" s="13"/>
      <c r="JD158" s="13"/>
      <c r="JE158" s="13"/>
      <c r="JF158" s="13"/>
      <c r="JG158" s="13"/>
      <c r="JH158" s="13"/>
      <c r="JI158" s="13"/>
      <c r="JJ158" s="13"/>
      <c r="JK158" s="13"/>
      <c r="JL158" s="13"/>
      <c r="JM158" s="13"/>
      <c r="JN158" s="13"/>
      <c r="JO158" s="13"/>
      <c r="JP158" s="13"/>
      <c r="JQ158" s="13"/>
      <c r="JR158" s="13"/>
      <c r="JS158" s="13"/>
      <c r="JT158" s="13"/>
      <c r="JU158" s="13"/>
      <c r="JV158" s="13"/>
      <c r="JW158" s="13"/>
      <c r="JX158" s="13"/>
      <c r="JY158" s="13"/>
      <c r="JZ158" s="13"/>
      <c r="KA158" s="13"/>
      <c r="KB158" s="13"/>
      <c r="KC158" s="13"/>
      <c r="KD158" s="13"/>
      <c r="KE158" s="13"/>
      <c r="KF158" s="13"/>
      <c r="KG158" s="13"/>
      <c r="KH158" s="13"/>
      <c r="KI158" s="13"/>
      <c r="KJ158" s="13"/>
      <c r="KK158" s="13"/>
      <c r="KL158" s="13"/>
      <c r="KM158" s="13"/>
      <c r="KN158" s="13"/>
      <c r="KO158" s="13"/>
      <c r="KP158" s="13"/>
      <c r="KQ158" s="13"/>
      <c r="KR158" s="13"/>
      <c r="KS158" s="13"/>
      <c r="KT158" s="13"/>
      <c r="KU158" s="13"/>
      <c r="KV158" s="13"/>
      <c r="KW158" s="13"/>
      <c r="KX158" s="13"/>
      <c r="KY158" s="13"/>
      <c r="KZ158" s="13"/>
      <c r="LA158" s="13"/>
      <c r="LB158" s="13"/>
      <c r="LC158" s="13"/>
      <c r="LD158" s="13"/>
      <c r="LE158" s="13"/>
      <c r="LF158" s="13"/>
      <c r="LG158" s="13"/>
      <c r="LH158" s="13"/>
      <c r="LI158" s="13"/>
      <c r="LJ158" s="13"/>
      <c r="LK158" s="13"/>
      <c r="LL158" s="13"/>
      <c r="LM158" s="13"/>
      <c r="LN158" s="13"/>
      <c r="LO158" s="13"/>
      <c r="LP158" s="13"/>
      <c r="LQ158" s="13"/>
      <c r="LR158" s="13"/>
      <c r="LS158" s="13"/>
      <c r="LT158" s="13"/>
      <c r="LU158" s="13"/>
      <c r="LV158" s="13"/>
      <c r="LW158" s="13"/>
      <c r="LX158" s="13"/>
      <c r="LY158" s="13"/>
      <c r="LZ158" s="13"/>
      <c r="MA158" s="13"/>
      <c r="MB158" s="13"/>
      <c r="MC158" s="13"/>
      <c r="MD158" s="13"/>
      <c r="ME158" s="13"/>
      <c r="MF158" s="13"/>
      <c r="MG158" s="13"/>
      <c r="MH158" s="13"/>
      <c r="MI158" s="13"/>
      <c r="MJ158" s="13"/>
      <c r="MK158" s="13"/>
      <c r="ML158" s="13"/>
      <c r="MM158" s="13"/>
      <c r="MN158" s="13"/>
      <c r="MO158" s="13"/>
      <c r="MP158" s="13"/>
      <c r="MQ158" s="13"/>
      <c r="MR158" s="13"/>
      <c r="MS158" s="13"/>
      <c r="MT158" s="13"/>
      <c r="MU158" s="13"/>
      <c r="MV158" s="13"/>
      <c r="MW158" s="13"/>
      <c r="MX158" s="13"/>
      <c r="MY158" s="13"/>
      <c r="MZ158" s="13"/>
      <c r="NA158" s="13"/>
      <c r="NB158" s="13"/>
      <c r="NC158" s="13"/>
      <c r="ND158" s="13"/>
      <c r="NE158" s="13"/>
      <c r="NF158" s="13"/>
      <c r="NG158" s="13"/>
      <c r="NH158" s="13"/>
      <c r="NI158" s="13"/>
      <c r="NJ158" s="13"/>
      <c r="NK158" s="13"/>
      <c r="NL158" s="13"/>
      <c r="NM158" s="13"/>
      <c r="NN158" s="13"/>
      <c r="NO158" s="13"/>
      <c r="NP158" s="13"/>
      <c r="NQ158" s="13"/>
      <c r="NR158" s="13"/>
      <c r="NS158" s="13"/>
      <c r="NT158" s="13"/>
      <c r="NU158" s="13"/>
      <c r="NV158" s="13"/>
      <c r="NW158" s="13"/>
      <c r="NX158" s="13"/>
      <c r="NY158" s="13"/>
      <c r="NZ158" s="13"/>
      <c r="OA158" s="13"/>
      <c r="OB158" s="13"/>
      <c r="OC158" s="13"/>
      <c r="OD158" s="13"/>
      <c r="OE158" s="13"/>
      <c r="OF158" s="13"/>
      <c r="OG158" s="13"/>
      <c r="OH158" s="13"/>
      <c r="OI158" s="13"/>
      <c r="OJ158" s="13"/>
      <c r="OK158" s="13"/>
      <c r="OL158" s="13"/>
      <c r="OM158" s="13"/>
      <c r="ON158" s="13"/>
      <c r="OO158" s="13"/>
      <c r="OP158" s="13"/>
      <c r="OQ158" s="13"/>
      <c r="OR158" s="13"/>
      <c r="OS158" s="13"/>
      <c r="OT158" s="13"/>
      <c r="OU158" s="13"/>
      <c r="OV158" s="13"/>
      <c r="OW158" s="13"/>
      <c r="OX158" s="13"/>
      <c r="OY158" s="13"/>
      <c r="OZ158" s="13"/>
      <c r="PA158" s="13"/>
      <c r="PB158" s="13"/>
      <c r="PC158" s="13"/>
      <c r="PD158" s="13"/>
      <c r="PE158" s="13"/>
      <c r="PF158" s="13"/>
      <c r="PG158" s="13"/>
      <c r="PH158" s="13"/>
      <c r="PI158" s="13"/>
      <c r="PJ158" s="13"/>
      <c r="PK158" s="13"/>
      <c r="PL158" s="13"/>
      <c r="PM158" s="13"/>
      <c r="PN158" s="13"/>
      <c r="PO158" s="13"/>
      <c r="PP158" s="13"/>
      <c r="PQ158" s="13"/>
      <c r="PR158" s="13"/>
      <c r="PS158" s="13"/>
      <c r="PT158" s="13"/>
      <c r="PU158" s="13"/>
      <c r="PV158" s="13"/>
      <c r="PW158" s="13"/>
      <c r="PX158" s="13"/>
      <c r="PY158" s="13"/>
      <c r="PZ158" s="13"/>
      <c r="QA158" s="13"/>
      <c r="QB158" s="13"/>
      <c r="QC158" s="13"/>
      <c r="QD158" s="13"/>
    </row>
    <row r="159" spans="1:446" s="18" customFormat="1" x14ac:dyDescent="0.35">
      <c r="A159" s="8" t="s">
        <v>181</v>
      </c>
      <c r="B159" s="9" t="s">
        <v>182</v>
      </c>
      <c r="C159" s="9" t="s">
        <v>183</v>
      </c>
      <c r="D159" s="9">
        <f>2*(1.2+1.2)*1.2</f>
        <v>5.76</v>
      </c>
      <c r="E159" s="1"/>
      <c r="F159" s="10">
        <f t="shared" si="4"/>
        <v>0</v>
      </c>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c r="DV159" s="13"/>
      <c r="DW159" s="13"/>
      <c r="DX159" s="13"/>
      <c r="DY159" s="13"/>
      <c r="DZ159" s="13"/>
      <c r="EA159" s="13"/>
      <c r="EB159" s="13"/>
      <c r="EC159" s="13"/>
      <c r="ED159" s="13"/>
      <c r="EE159" s="13"/>
      <c r="EF159" s="13"/>
      <c r="EG159" s="13"/>
      <c r="EH159" s="13"/>
      <c r="EI159" s="13"/>
      <c r="EJ159" s="13"/>
      <c r="EK159" s="13"/>
      <c r="EL159" s="13"/>
      <c r="EM159" s="13"/>
      <c r="EN159" s="13"/>
      <c r="EO159" s="13"/>
      <c r="EP159" s="13"/>
      <c r="EQ159" s="13"/>
      <c r="ER159" s="13"/>
      <c r="ES159" s="13"/>
      <c r="ET159" s="13"/>
      <c r="EU159" s="13"/>
      <c r="EV159" s="13"/>
      <c r="EW159" s="13"/>
      <c r="EX159" s="13"/>
      <c r="EY159" s="13"/>
      <c r="EZ159" s="13"/>
      <c r="FA159" s="13"/>
      <c r="FB159" s="13"/>
      <c r="FC159" s="13"/>
      <c r="FD159" s="13"/>
      <c r="FE159" s="13"/>
      <c r="FF159" s="13"/>
      <c r="FG159" s="13"/>
      <c r="FH159" s="13"/>
      <c r="FI159" s="13"/>
      <c r="FJ159" s="13"/>
      <c r="FK159" s="13"/>
      <c r="FL159" s="13"/>
      <c r="FM159" s="13"/>
      <c r="FN159" s="13"/>
      <c r="FO159" s="13"/>
      <c r="FP159" s="13"/>
      <c r="FQ159" s="13"/>
      <c r="FR159" s="13"/>
      <c r="FS159" s="13"/>
      <c r="FT159" s="13"/>
      <c r="FU159" s="13"/>
      <c r="FV159" s="13"/>
      <c r="FW159" s="13"/>
      <c r="FX159" s="13"/>
      <c r="FY159" s="13"/>
      <c r="FZ159" s="13"/>
      <c r="GA159" s="13"/>
      <c r="GB159" s="13"/>
      <c r="GC159" s="13"/>
      <c r="GD159" s="13"/>
      <c r="GE159" s="13"/>
      <c r="GF159" s="13"/>
      <c r="GG159" s="13"/>
      <c r="GH159" s="13"/>
      <c r="GI159" s="13"/>
      <c r="GJ159" s="13"/>
      <c r="GK159" s="13"/>
      <c r="GL159" s="13"/>
      <c r="GM159" s="13"/>
      <c r="GN159" s="13"/>
      <c r="GO159" s="13"/>
      <c r="GP159" s="13"/>
      <c r="GQ159" s="13"/>
      <c r="GR159" s="13"/>
      <c r="GS159" s="13"/>
      <c r="GT159" s="13"/>
      <c r="GU159" s="13"/>
      <c r="GV159" s="13"/>
      <c r="GW159" s="13"/>
      <c r="GX159" s="13"/>
      <c r="GY159" s="13"/>
      <c r="GZ159" s="13"/>
      <c r="HA159" s="13"/>
      <c r="HB159" s="13"/>
      <c r="HC159" s="13"/>
      <c r="HD159" s="13"/>
      <c r="HE159" s="13"/>
      <c r="HF159" s="13"/>
      <c r="HG159" s="13"/>
      <c r="HH159" s="13"/>
      <c r="HI159" s="13"/>
      <c r="HJ159" s="13"/>
      <c r="HK159" s="13"/>
      <c r="HL159" s="13"/>
      <c r="HM159" s="13"/>
      <c r="HN159" s="13"/>
      <c r="HO159" s="13"/>
      <c r="HP159" s="13"/>
      <c r="HQ159" s="13"/>
      <c r="HR159" s="13"/>
      <c r="HS159" s="13"/>
      <c r="HT159" s="13"/>
      <c r="HU159" s="13"/>
      <c r="HV159" s="13"/>
      <c r="HW159" s="13"/>
      <c r="HX159" s="13"/>
      <c r="HY159" s="13"/>
      <c r="HZ159" s="13"/>
      <c r="IA159" s="13"/>
      <c r="IB159" s="13"/>
      <c r="IC159" s="13"/>
      <c r="ID159" s="13"/>
      <c r="IE159" s="13"/>
      <c r="IF159" s="13"/>
      <c r="IG159" s="13"/>
      <c r="IH159" s="13"/>
      <c r="II159" s="13"/>
      <c r="IJ159" s="13"/>
      <c r="IK159" s="13"/>
      <c r="IL159" s="13"/>
      <c r="IM159" s="13"/>
      <c r="IN159" s="13"/>
      <c r="IO159" s="13"/>
      <c r="IP159" s="13"/>
      <c r="IQ159" s="13"/>
      <c r="IR159" s="13"/>
      <c r="IS159" s="13"/>
      <c r="IT159" s="13"/>
      <c r="IU159" s="13"/>
      <c r="IV159" s="13"/>
      <c r="IW159" s="13"/>
      <c r="IX159" s="13"/>
      <c r="IY159" s="13"/>
      <c r="IZ159" s="13"/>
      <c r="JA159" s="13"/>
      <c r="JB159" s="13"/>
      <c r="JC159" s="13"/>
      <c r="JD159" s="13"/>
      <c r="JE159" s="13"/>
      <c r="JF159" s="13"/>
      <c r="JG159" s="13"/>
      <c r="JH159" s="13"/>
      <c r="JI159" s="13"/>
      <c r="JJ159" s="13"/>
      <c r="JK159" s="13"/>
      <c r="JL159" s="13"/>
      <c r="JM159" s="13"/>
      <c r="JN159" s="13"/>
      <c r="JO159" s="13"/>
      <c r="JP159" s="13"/>
      <c r="JQ159" s="13"/>
      <c r="JR159" s="13"/>
      <c r="JS159" s="13"/>
      <c r="JT159" s="13"/>
      <c r="JU159" s="13"/>
      <c r="JV159" s="13"/>
      <c r="JW159" s="13"/>
      <c r="JX159" s="13"/>
      <c r="JY159" s="13"/>
      <c r="JZ159" s="13"/>
      <c r="KA159" s="13"/>
      <c r="KB159" s="13"/>
      <c r="KC159" s="13"/>
      <c r="KD159" s="13"/>
      <c r="KE159" s="13"/>
      <c r="KF159" s="13"/>
      <c r="KG159" s="13"/>
      <c r="KH159" s="13"/>
      <c r="KI159" s="13"/>
      <c r="KJ159" s="13"/>
      <c r="KK159" s="13"/>
      <c r="KL159" s="13"/>
      <c r="KM159" s="13"/>
      <c r="KN159" s="13"/>
      <c r="KO159" s="13"/>
      <c r="KP159" s="13"/>
      <c r="KQ159" s="13"/>
      <c r="KR159" s="13"/>
      <c r="KS159" s="13"/>
      <c r="KT159" s="13"/>
      <c r="KU159" s="13"/>
      <c r="KV159" s="13"/>
      <c r="KW159" s="13"/>
      <c r="KX159" s="13"/>
      <c r="KY159" s="13"/>
      <c r="KZ159" s="13"/>
      <c r="LA159" s="13"/>
      <c r="LB159" s="13"/>
      <c r="LC159" s="13"/>
      <c r="LD159" s="13"/>
      <c r="LE159" s="13"/>
      <c r="LF159" s="13"/>
      <c r="LG159" s="13"/>
      <c r="LH159" s="13"/>
      <c r="LI159" s="13"/>
      <c r="LJ159" s="13"/>
      <c r="LK159" s="13"/>
      <c r="LL159" s="13"/>
      <c r="LM159" s="13"/>
      <c r="LN159" s="13"/>
      <c r="LO159" s="13"/>
      <c r="LP159" s="13"/>
      <c r="LQ159" s="13"/>
      <c r="LR159" s="13"/>
      <c r="LS159" s="13"/>
      <c r="LT159" s="13"/>
      <c r="LU159" s="13"/>
      <c r="LV159" s="13"/>
      <c r="LW159" s="13"/>
      <c r="LX159" s="13"/>
      <c r="LY159" s="13"/>
      <c r="LZ159" s="13"/>
      <c r="MA159" s="13"/>
      <c r="MB159" s="13"/>
      <c r="MC159" s="13"/>
      <c r="MD159" s="13"/>
      <c r="ME159" s="13"/>
      <c r="MF159" s="13"/>
      <c r="MG159" s="13"/>
      <c r="MH159" s="13"/>
      <c r="MI159" s="13"/>
      <c r="MJ159" s="13"/>
      <c r="MK159" s="13"/>
      <c r="ML159" s="13"/>
      <c r="MM159" s="13"/>
      <c r="MN159" s="13"/>
      <c r="MO159" s="13"/>
      <c r="MP159" s="13"/>
      <c r="MQ159" s="13"/>
      <c r="MR159" s="13"/>
      <c r="MS159" s="13"/>
      <c r="MT159" s="13"/>
      <c r="MU159" s="13"/>
      <c r="MV159" s="13"/>
      <c r="MW159" s="13"/>
      <c r="MX159" s="13"/>
      <c r="MY159" s="13"/>
      <c r="MZ159" s="13"/>
      <c r="NA159" s="13"/>
      <c r="NB159" s="13"/>
      <c r="NC159" s="13"/>
      <c r="ND159" s="13"/>
      <c r="NE159" s="13"/>
      <c r="NF159" s="13"/>
      <c r="NG159" s="13"/>
      <c r="NH159" s="13"/>
      <c r="NI159" s="13"/>
      <c r="NJ159" s="13"/>
      <c r="NK159" s="13"/>
      <c r="NL159" s="13"/>
      <c r="NM159" s="13"/>
      <c r="NN159" s="13"/>
      <c r="NO159" s="13"/>
      <c r="NP159" s="13"/>
      <c r="NQ159" s="13"/>
      <c r="NR159" s="13"/>
      <c r="NS159" s="13"/>
      <c r="NT159" s="13"/>
      <c r="NU159" s="13"/>
      <c r="NV159" s="13"/>
      <c r="NW159" s="13"/>
      <c r="NX159" s="13"/>
      <c r="NY159" s="13"/>
      <c r="NZ159" s="13"/>
      <c r="OA159" s="13"/>
      <c r="OB159" s="13"/>
      <c r="OC159" s="13"/>
      <c r="OD159" s="13"/>
      <c r="OE159" s="13"/>
      <c r="OF159" s="13"/>
      <c r="OG159" s="13"/>
      <c r="OH159" s="13"/>
      <c r="OI159" s="13"/>
      <c r="OJ159" s="13"/>
      <c r="OK159" s="13"/>
      <c r="OL159" s="13"/>
      <c r="OM159" s="13"/>
      <c r="ON159" s="13"/>
      <c r="OO159" s="13"/>
      <c r="OP159" s="13"/>
      <c r="OQ159" s="13"/>
      <c r="OR159" s="13"/>
      <c r="OS159" s="13"/>
      <c r="OT159" s="13"/>
      <c r="OU159" s="13"/>
      <c r="OV159" s="13"/>
      <c r="OW159" s="13"/>
      <c r="OX159" s="13"/>
      <c r="OY159" s="13"/>
      <c r="OZ159" s="13"/>
      <c r="PA159" s="13"/>
      <c r="PB159" s="13"/>
      <c r="PC159" s="13"/>
      <c r="PD159" s="13"/>
      <c r="PE159" s="13"/>
      <c r="PF159" s="13"/>
      <c r="PG159" s="13"/>
      <c r="PH159" s="13"/>
      <c r="PI159" s="13"/>
      <c r="PJ159" s="13"/>
      <c r="PK159" s="13"/>
      <c r="PL159" s="13"/>
      <c r="PM159" s="13"/>
      <c r="PN159" s="13"/>
      <c r="PO159" s="13"/>
      <c r="PP159" s="13"/>
      <c r="PQ159" s="13"/>
      <c r="PR159" s="13"/>
      <c r="PS159" s="13"/>
      <c r="PT159" s="13"/>
      <c r="PU159" s="13"/>
      <c r="PV159" s="13"/>
      <c r="PW159" s="13"/>
      <c r="PX159" s="13"/>
      <c r="PY159" s="13"/>
      <c r="PZ159" s="13"/>
      <c r="QA159" s="13"/>
      <c r="QB159" s="13"/>
      <c r="QC159" s="13"/>
      <c r="QD159" s="13"/>
    </row>
    <row r="160" spans="1:446" s="18" customFormat="1" x14ac:dyDescent="0.35">
      <c r="A160" s="8" t="s">
        <v>184</v>
      </c>
      <c r="B160" s="9" t="s">
        <v>185</v>
      </c>
      <c r="C160" s="9" t="s">
        <v>183</v>
      </c>
      <c r="D160" s="9">
        <f>(1.8)*(1.8)   -  0.6*0.6</f>
        <v>2.8800000000000003</v>
      </c>
      <c r="E160" s="1"/>
      <c r="F160" s="10">
        <f t="shared" si="4"/>
        <v>0</v>
      </c>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c r="DV160" s="13"/>
      <c r="DW160" s="13"/>
      <c r="DX160" s="13"/>
      <c r="DY160" s="13"/>
      <c r="DZ160" s="13"/>
      <c r="EA160" s="13"/>
      <c r="EB160" s="13"/>
      <c r="EC160" s="13"/>
      <c r="ED160" s="13"/>
      <c r="EE160" s="13"/>
      <c r="EF160" s="13"/>
      <c r="EG160" s="13"/>
      <c r="EH160" s="13"/>
      <c r="EI160" s="13"/>
      <c r="EJ160" s="13"/>
      <c r="EK160" s="13"/>
      <c r="EL160" s="13"/>
      <c r="EM160" s="13"/>
      <c r="EN160" s="13"/>
      <c r="EO160" s="13"/>
      <c r="EP160" s="13"/>
      <c r="EQ160" s="13"/>
      <c r="ER160" s="13"/>
      <c r="ES160" s="13"/>
      <c r="ET160" s="13"/>
      <c r="EU160" s="13"/>
      <c r="EV160" s="13"/>
      <c r="EW160" s="13"/>
      <c r="EX160" s="13"/>
      <c r="EY160" s="13"/>
      <c r="EZ160" s="13"/>
      <c r="FA160" s="13"/>
      <c r="FB160" s="13"/>
      <c r="FC160" s="13"/>
      <c r="FD160" s="13"/>
      <c r="FE160" s="13"/>
      <c r="FF160" s="13"/>
      <c r="FG160" s="13"/>
      <c r="FH160" s="13"/>
      <c r="FI160" s="13"/>
      <c r="FJ160" s="13"/>
      <c r="FK160" s="13"/>
      <c r="FL160" s="13"/>
      <c r="FM160" s="13"/>
      <c r="FN160" s="13"/>
      <c r="FO160" s="13"/>
      <c r="FP160" s="13"/>
      <c r="FQ160" s="13"/>
      <c r="FR160" s="13"/>
      <c r="FS160" s="13"/>
      <c r="FT160" s="13"/>
      <c r="FU160" s="13"/>
      <c r="FV160" s="13"/>
      <c r="FW160" s="13"/>
      <c r="FX160" s="13"/>
      <c r="FY160" s="13"/>
      <c r="FZ160" s="13"/>
      <c r="GA160" s="13"/>
      <c r="GB160" s="13"/>
      <c r="GC160" s="13"/>
      <c r="GD160" s="13"/>
      <c r="GE160" s="13"/>
      <c r="GF160" s="13"/>
      <c r="GG160" s="13"/>
      <c r="GH160" s="13"/>
      <c r="GI160" s="13"/>
      <c r="GJ160" s="13"/>
      <c r="GK160" s="13"/>
      <c r="GL160" s="13"/>
      <c r="GM160" s="13"/>
      <c r="GN160" s="13"/>
      <c r="GO160" s="13"/>
      <c r="GP160" s="13"/>
      <c r="GQ160" s="13"/>
      <c r="GR160" s="13"/>
      <c r="GS160" s="13"/>
      <c r="GT160" s="13"/>
      <c r="GU160" s="13"/>
      <c r="GV160" s="13"/>
      <c r="GW160" s="13"/>
      <c r="GX160" s="13"/>
      <c r="GY160" s="13"/>
      <c r="GZ160" s="13"/>
      <c r="HA160" s="13"/>
      <c r="HB160" s="13"/>
      <c r="HC160" s="13"/>
      <c r="HD160" s="13"/>
      <c r="HE160" s="13"/>
      <c r="HF160" s="13"/>
      <c r="HG160" s="13"/>
      <c r="HH160" s="13"/>
      <c r="HI160" s="13"/>
      <c r="HJ160" s="13"/>
      <c r="HK160" s="13"/>
      <c r="HL160" s="13"/>
      <c r="HM160" s="13"/>
      <c r="HN160" s="13"/>
      <c r="HO160" s="13"/>
      <c r="HP160" s="13"/>
      <c r="HQ160" s="13"/>
      <c r="HR160" s="13"/>
      <c r="HS160" s="13"/>
      <c r="HT160" s="13"/>
      <c r="HU160" s="13"/>
      <c r="HV160" s="13"/>
      <c r="HW160" s="13"/>
      <c r="HX160" s="13"/>
      <c r="HY160" s="13"/>
      <c r="HZ160" s="13"/>
      <c r="IA160" s="13"/>
      <c r="IB160" s="13"/>
      <c r="IC160" s="13"/>
      <c r="ID160" s="13"/>
      <c r="IE160" s="13"/>
      <c r="IF160" s="13"/>
      <c r="IG160" s="13"/>
      <c r="IH160" s="13"/>
      <c r="II160" s="13"/>
      <c r="IJ160" s="13"/>
      <c r="IK160" s="13"/>
      <c r="IL160" s="13"/>
      <c r="IM160" s="13"/>
      <c r="IN160" s="13"/>
      <c r="IO160" s="13"/>
      <c r="IP160" s="13"/>
      <c r="IQ160" s="13"/>
      <c r="IR160" s="13"/>
      <c r="IS160" s="13"/>
      <c r="IT160" s="13"/>
      <c r="IU160" s="13"/>
      <c r="IV160" s="13"/>
      <c r="IW160" s="13"/>
      <c r="IX160" s="13"/>
      <c r="IY160" s="13"/>
      <c r="IZ160" s="13"/>
      <c r="JA160" s="13"/>
      <c r="JB160" s="13"/>
      <c r="JC160" s="13"/>
      <c r="JD160" s="13"/>
      <c r="JE160" s="13"/>
      <c r="JF160" s="13"/>
      <c r="JG160" s="13"/>
      <c r="JH160" s="13"/>
      <c r="JI160" s="13"/>
      <c r="JJ160" s="13"/>
      <c r="JK160" s="13"/>
      <c r="JL160" s="13"/>
      <c r="JM160" s="13"/>
      <c r="JN160" s="13"/>
      <c r="JO160" s="13"/>
      <c r="JP160" s="13"/>
      <c r="JQ160" s="13"/>
      <c r="JR160" s="13"/>
      <c r="JS160" s="13"/>
      <c r="JT160" s="13"/>
      <c r="JU160" s="13"/>
      <c r="JV160" s="13"/>
      <c r="JW160" s="13"/>
      <c r="JX160" s="13"/>
      <c r="JY160" s="13"/>
      <c r="JZ160" s="13"/>
      <c r="KA160" s="13"/>
      <c r="KB160" s="13"/>
      <c r="KC160" s="13"/>
      <c r="KD160" s="13"/>
      <c r="KE160" s="13"/>
      <c r="KF160" s="13"/>
      <c r="KG160" s="13"/>
      <c r="KH160" s="13"/>
      <c r="KI160" s="13"/>
      <c r="KJ160" s="13"/>
      <c r="KK160" s="13"/>
      <c r="KL160" s="13"/>
      <c r="KM160" s="13"/>
      <c r="KN160" s="13"/>
      <c r="KO160" s="13"/>
      <c r="KP160" s="13"/>
      <c r="KQ160" s="13"/>
      <c r="KR160" s="13"/>
      <c r="KS160" s="13"/>
      <c r="KT160" s="13"/>
      <c r="KU160" s="13"/>
      <c r="KV160" s="13"/>
      <c r="KW160" s="13"/>
      <c r="KX160" s="13"/>
      <c r="KY160" s="13"/>
      <c r="KZ160" s="13"/>
      <c r="LA160" s="13"/>
      <c r="LB160" s="13"/>
      <c r="LC160" s="13"/>
      <c r="LD160" s="13"/>
      <c r="LE160" s="13"/>
      <c r="LF160" s="13"/>
      <c r="LG160" s="13"/>
      <c r="LH160" s="13"/>
      <c r="LI160" s="13"/>
      <c r="LJ160" s="13"/>
      <c r="LK160" s="13"/>
      <c r="LL160" s="13"/>
      <c r="LM160" s="13"/>
      <c r="LN160" s="13"/>
      <c r="LO160" s="13"/>
      <c r="LP160" s="13"/>
      <c r="LQ160" s="13"/>
      <c r="LR160" s="13"/>
      <c r="LS160" s="13"/>
      <c r="LT160" s="13"/>
      <c r="LU160" s="13"/>
      <c r="LV160" s="13"/>
      <c r="LW160" s="13"/>
      <c r="LX160" s="13"/>
      <c r="LY160" s="13"/>
      <c r="LZ160" s="13"/>
      <c r="MA160" s="13"/>
      <c r="MB160" s="13"/>
      <c r="MC160" s="13"/>
      <c r="MD160" s="13"/>
      <c r="ME160" s="13"/>
      <c r="MF160" s="13"/>
      <c r="MG160" s="13"/>
      <c r="MH160" s="13"/>
      <c r="MI160" s="13"/>
      <c r="MJ160" s="13"/>
      <c r="MK160" s="13"/>
      <c r="ML160" s="13"/>
      <c r="MM160" s="13"/>
      <c r="MN160" s="13"/>
      <c r="MO160" s="13"/>
      <c r="MP160" s="13"/>
      <c r="MQ160" s="13"/>
      <c r="MR160" s="13"/>
      <c r="MS160" s="13"/>
      <c r="MT160" s="13"/>
      <c r="MU160" s="13"/>
      <c r="MV160" s="13"/>
      <c r="MW160" s="13"/>
      <c r="MX160" s="13"/>
      <c r="MY160" s="13"/>
      <c r="MZ160" s="13"/>
      <c r="NA160" s="13"/>
      <c r="NB160" s="13"/>
      <c r="NC160" s="13"/>
      <c r="ND160" s="13"/>
      <c r="NE160" s="13"/>
      <c r="NF160" s="13"/>
      <c r="NG160" s="13"/>
      <c r="NH160" s="13"/>
      <c r="NI160" s="13"/>
      <c r="NJ160" s="13"/>
      <c r="NK160" s="13"/>
      <c r="NL160" s="13"/>
      <c r="NM160" s="13"/>
      <c r="NN160" s="13"/>
      <c r="NO160" s="13"/>
      <c r="NP160" s="13"/>
      <c r="NQ160" s="13"/>
      <c r="NR160" s="13"/>
      <c r="NS160" s="13"/>
      <c r="NT160" s="13"/>
      <c r="NU160" s="13"/>
      <c r="NV160" s="13"/>
      <c r="NW160" s="13"/>
      <c r="NX160" s="13"/>
      <c r="NY160" s="13"/>
      <c r="NZ160" s="13"/>
      <c r="OA160" s="13"/>
      <c r="OB160" s="13"/>
      <c r="OC160" s="13"/>
      <c r="OD160" s="13"/>
      <c r="OE160" s="13"/>
      <c r="OF160" s="13"/>
      <c r="OG160" s="13"/>
      <c r="OH160" s="13"/>
      <c r="OI160" s="13"/>
      <c r="OJ160" s="13"/>
      <c r="OK160" s="13"/>
      <c r="OL160" s="13"/>
      <c r="OM160" s="13"/>
      <c r="ON160" s="13"/>
      <c r="OO160" s="13"/>
      <c r="OP160" s="13"/>
      <c r="OQ160" s="13"/>
      <c r="OR160" s="13"/>
      <c r="OS160" s="13"/>
      <c r="OT160" s="13"/>
      <c r="OU160" s="13"/>
      <c r="OV160" s="13"/>
      <c r="OW160" s="13"/>
      <c r="OX160" s="13"/>
      <c r="OY160" s="13"/>
      <c r="OZ160" s="13"/>
      <c r="PA160" s="13"/>
      <c r="PB160" s="13"/>
      <c r="PC160" s="13"/>
      <c r="PD160" s="13"/>
      <c r="PE160" s="13"/>
      <c r="PF160" s="13"/>
      <c r="PG160" s="13"/>
      <c r="PH160" s="13"/>
      <c r="PI160" s="13"/>
      <c r="PJ160" s="13"/>
      <c r="PK160" s="13"/>
      <c r="PL160" s="13"/>
      <c r="PM160" s="13"/>
      <c r="PN160" s="13"/>
      <c r="PO160" s="13"/>
      <c r="PP160" s="13"/>
      <c r="PQ160" s="13"/>
      <c r="PR160" s="13"/>
      <c r="PS160" s="13"/>
      <c r="PT160" s="13"/>
      <c r="PU160" s="13"/>
      <c r="PV160" s="13"/>
      <c r="PW160" s="13"/>
      <c r="PX160" s="13"/>
      <c r="PY160" s="13"/>
      <c r="PZ160" s="13"/>
      <c r="QA160" s="13"/>
      <c r="QB160" s="13"/>
      <c r="QC160" s="13"/>
      <c r="QD160" s="13"/>
    </row>
    <row r="161" spans="1:446" s="18" customFormat="1" x14ac:dyDescent="0.35">
      <c r="A161" s="8" t="s">
        <v>186</v>
      </c>
      <c r="B161" s="9" t="s">
        <v>187</v>
      </c>
      <c r="C161" s="9" t="s">
        <v>183</v>
      </c>
      <c r="D161" s="9">
        <f>2*(1.6+1.6)*0.2</f>
        <v>1.2800000000000002</v>
      </c>
      <c r="E161" s="1"/>
      <c r="F161" s="10">
        <f t="shared" si="4"/>
        <v>0</v>
      </c>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c r="EG161" s="13"/>
      <c r="EH161" s="13"/>
      <c r="EI161" s="13"/>
      <c r="EJ161" s="13"/>
      <c r="EK161" s="13"/>
      <c r="EL161" s="13"/>
      <c r="EM161" s="13"/>
      <c r="EN161" s="13"/>
      <c r="EO161" s="13"/>
      <c r="EP161" s="13"/>
      <c r="EQ161" s="13"/>
      <c r="ER161" s="13"/>
      <c r="ES161" s="13"/>
      <c r="ET161" s="13"/>
      <c r="EU161" s="13"/>
      <c r="EV161" s="13"/>
      <c r="EW161" s="13"/>
      <c r="EX161" s="13"/>
      <c r="EY161" s="13"/>
      <c r="EZ161" s="13"/>
      <c r="FA161" s="13"/>
      <c r="FB161" s="13"/>
      <c r="FC161" s="13"/>
      <c r="FD161" s="13"/>
      <c r="FE161" s="13"/>
      <c r="FF161" s="13"/>
      <c r="FG161" s="13"/>
      <c r="FH161" s="13"/>
      <c r="FI161" s="13"/>
      <c r="FJ161" s="13"/>
      <c r="FK161" s="13"/>
      <c r="FL161" s="13"/>
      <c r="FM161" s="13"/>
      <c r="FN161" s="13"/>
      <c r="FO161" s="13"/>
      <c r="FP161" s="13"/>
      <c r="FQ161" s="13"/>
      <c r="FR161" s="13"/>
      <c r="FS161" s="13"/>
      <c r="FT161" s="13"/>
      <c r="FU161" s="13"/>
      <c r="FV161" s="13"/>
      <c r="FW161" s="13"/>
      <c r="FX161" s="13"/>
      <c r="FY161" s="13"/>
      <c r="FZ161" s="13"/>
      <c r="GA161" s="13"/>
      <c r="GB161" s="13"/>
      <c r="GC161" s="13"/>
      <c r="GD161" s="13"/>
      <c r="GE161" s="13"/>
      <c r="GF161" s="13"/>
      <c r="GG161" s="13"/>
      <c r="GH161" s="13"/>
      <c r="GI161" s="13"/>
      <c r="GJ161" s="13"/>
      <c r="GK161" s="13"/>
      <c r="GL161" s="13"/>
      <c r="GM161" s="13"/>
      <c r="GN161" s="13"/>
      <c r="GO161" s="13"/>
      <c r="GP161" s="13"/>
      <c r="GQ161" s="13"/>
      <c r="GR161" s="13"/>
      <c r="GS161" s="13"/>
      <c r="GT161" s="13"/>
      <c r="GU161" s="13"/>
      <c r="GV161" s="13"/>
      <c r="GW161" s="13"/>
      <c r="GX161" s="13"/>
      <c r="GY161" s="13"/>
      <c r="GZ161" s="13"/>
      <c r="HA161" s="13"/>
      <c r="HB161" s="13"/>
      <c r="HC161" s="13"/>
      <c r="HD161" s="13"/>
      <c r="HE161" s="13"/>
      <c r="HF161" s="13"/>
      <c r="HG161" s="13"/>
      <c r="HH161" s="13"/>
      <c r="HI161" s="13"/>
      <c r="HJ161" s="13"/>
      <c r="HK161" s="13"/>
      <c r="HL161" s="13"/>
      <c r="HM161" s="13"/>
      <c r="HN161" s="13"/>
      <c r="HO161" s="13"/>
      <c r="HP161" s="13"/>
      <c r="HQ161" s="13"/>
      <c r="HR161" s="13"/>
      <c r="HS161" s="13"/>
      <c r="HT161" s="13"/>
      <c r="HU161" s="13"/>
      <c r="HV161" s="13"/>
      <c r="HW161" s="13"/>
      <c r="HX161" s="13"/>
      <c r="HY161" s="13"/>
      <c r="HZ161" s="13"/>
      <c r="IA161" s="13"/>
      <c r="IB161" s="13"/>
      <c r="IC161" s="13"/>
      <c r="ID161" s="13"/>
      <c r="IE161" s="13"/>
      <c r="IF161" s="13"/>
      <c r="IG161" s="13"/>
      <c r="IH161" s="13"/>
      <c r="II161" s="13"/>
      <c r="IJ161" s="13"/>
      <c r="IK161" s="13"/>
      <c r="IL161" s="13"/>
      <c r="IM161" s="13"/>
      <c r="IN161" s="13"/>
      <c r="IO161" s="13"/>
      <c r="IP161" s="13"/>
      <c r="IQ161" s="13"/>
      <c r="IR161" s="13"/>
      <c r="IS161" s="13"/>
      <c r="IT161" s="13"/>
      <c r="IU161" s="13"/>
      <c r="IV161" s="13"/>
      <c r="IW161" s="13"/>
      <c r="IX161" s="13"/>
      <c r="IY161" s="13"/>
      <c r="IZ161" s="13"/>
      <c r="JA161" s="13"/>
      <c r="JB161" s="13"/>
      <c r="JC161" s="13"/>
      <c r="JD161" s="13"/>
      <c r="JE161" s="13"/>
      <c r="JF161" s="13"/>
      <c r="JG161" s="13"/>
      <c r="JH161" s="13"/>
      <c r="JI161" s="13"/>
      <c r="JJ161" s="13"/>
      <c r="JK161" s="13"/>
      <c r="JL161" s="13"/>
      <c r="JM161" s="13"/>
      <c r="JN161" s="13"/>
      <c r="JO161" s="13"/>
      <c r="JP161" s="13"/>
      <c r="JQ161" s="13"/>
      <c r="JR161" s="13"/>
      <c r="JS161" s="13"/>
      <c r="JT161" s="13"/>
      <c r="JU161" s="13"/>
      <c r="JV161" s="13"/>
      <c r="JW161" s="13"/>
      <c r="JX161" s="13"/>
      <c r="JY161" s="13"/>
      <c r="JZ161" s="13"/>
      <c r="KA161" s="13"/>
      <c r="KB161" s="13"/>
      <c r="KC161" s="13"/>
      <c r="KD161" s="13"/>
      <c r="KE161" s="13"/>
      <c r="KF161" s="13"/>
      <c r="KG161" s="13"/>
      <c r="KH161" s="13"/>
      <c r="KI161" s="13"/>
      <c r="KJ161" s="13"/>
      <c r="KK161" s="13"/>
      <c r="KL161" s="13"/>
      <c r="KM161" s="13"/>
      <c r="KN161" s="13"/>
      <c r="KO161" s="13"/>
      <c r="KP161" s="13"/>
      <c r="KQ161" s="13"/>
      <c r="KR161" s="13"/>
      <c r="KS161" s="13"/>
      <c r="KT161" s="13"/>
      <c r="KU161" s="13"/>
      <c r="KV161" s="13"/>
      <c r="KW161" s="13"/>
      <c r="KX161" s="13"/>
      <c r="KY161" s="13"/>
      <c r="KZ161" s="13"/>
      <c r="LA161" s="13"/>
      <c r="LB161" s="13"/>
      <c r="LC161" s="13"/>
      <c r="LD161" s="13"/>
      <c r="LE161" s="13"/>
      <c r="LF161" s="13"/>
      <c r="LG161" s="13"/>
      <c r="LH161" s="13"/>
      <c r="LI161" s="13"/>
      <c r="LJ161" s="13"/>
      <c r="LK161" s="13"/>
      <c r="LL161" s="13"/>
      <c r="LM161" s="13"/>
      <c r="LN161" s="13"/>
      <c r="LO161" s="13"/>
      <c r="LP161" s="13"/>
      <c r="LQ161" s="13"/>
      <c r="LR161" s="13"/>
      <c r="LS161" s="13"/>
      <c r="LT161" s="13"/>
      <c r="LU161" s="13"/>
      <c r="LV161" s="13"/>
      <c r="LW161" s="13"/>
      <c r="LX161" s="13"/>
      <c r="LY161" s="13"/>
      <c r="LZ161" s="13"/>
      <c r="MA161" s="13"/>
      <c r="MB161" s="13"/>
      <c r="MC161" s="13"/>
      <c r="MD161" s="13"/>
      <c r="ME161" s="13"/>
      <c r="MF161" s="13"/>
      <c r="MG161" s="13"/>
      <c r="MH161" s="13"/>
      <c r="MI161" s="13"/>
      <c r="MJ161" s="13"/>
      <c r="MK161" s="13"/>
      <c r="ML161" s="13"/>
      <c r="MM161" s="13"/>
      <c r="MN161" s="13"/>
      <c r="MO161" s="13"/>
      <c r="MP161" s="13"/>
      <c r="MQ161" s="13"/>
      <c r="MR161" s="13"/>
      <c r="MS161" s="13"/>
      <c r="MT161" s="13"/>
      <c r="MU161" s="13"/>
      <c r="MV161" s="13"/>
      <c r="MW161" s="13"/>
      <c r="MX161" s="13"/>
      <c r="MY161" s="13"/>
      <c r="MZ161" s="13"/>
      <c r="NA161" s="13"/>
      <c r="NB161" s="13"/>
      <c r="NC161" s="13"/>
      <c r="ND161" s="13"/>
      <c r="NE161" s="13"/>
      <c r="NF161" s="13"/>
      <c r="NG161" s="13"/>
      <c r="NH161" s="13"/>
      <c r="NI161" s="13"/>
      <c r="NJ161" s="13"/>
      <c r="NK161" s="13"/>
      <c r="NL161" s="13"/>
      <c r="NM161" s="13"/>
      <c r="NN161" s="13"/>
      <c r="NO161" s="13"/>
      <c r="NP161" s="13"/>
      <c r="NQ161" s="13"/>
      <c r="NR161" s="13"/>
      <c r="NS161" s="13"/>
      <c r="NT161" s="13"/>
      <c r="NU161" s="13"/>
      <c r="NV161" s="13"/>
      <c r="NW161" s="13"/>
      <c r="NX161" s="13"/>
      <c r="NY161" s="13"/>
      <c r="NZ161" s="13"/>
      <c r="OA161" s="13"/>
      <c r="OB161" s="13"/>
      <c r="OC161" s="13"/>
      <c r="OD161" s="13"/>
      <c r="OE161" s="13"/>
      <c r="OF161" s="13"/>
      <c r="OG161" s="13"/>
      <c r="OH161" s="13"/>
      <c r="OI161" s="13"/>
      <c r="OJ161" s="13"/>
      <c r="OK161" s="13"/>
      <c r="OL161" s="13"/>
      <c r="OM161" s="13"/>
      <c r="ON161" s="13"/>
      <c r="OO161" s="13"/>
      <c r="OP161" s="13"/>
      <c r="OQ161" s="13"/>
      <c r="OR161" s="13"/>
      <c r="OS161" s="13"/>
      <c r="OT161" s="13"/>
      <c r="OU161" s="13"/>
      <c r="OV161" s="13"/>
      <c r="OW161" s="13"/>
      <c r="OX161" s="13"/>
      <c r="OY161" s="13"/>
      <c r="OZ161" s="13"/>
      <c r="PA161" s="13"/>
      <c r="PB161" s="13"/>
      <c r="PC161" s="13"/>
      <c r="PD161" s="13"/>
      <c r="PE161" s="13"/>
      <c r="PF161" s="13"/>
      <c r="PG161" s="13"/>
      <c r="PH161" s="13"/>
      <c r="PI161" s="13"/>
      <c r="PJ161" s="13"/>
      <c r="PK161" s="13"/>
      <c r="PL161" s="13"/>
      <c r="PM161" s="13"/>
      <c r="PN161" s="13"/>
      <c r="PO161" s="13"/>
      <c r="PP161" s="13"/>
      <c r="PQ161" s="13"/>
      <c r="PR161" s="13"/>
      <c r="PS161" s="13"/>
      <c r="PT161" s="13"/>
      <c r="PU161" s="13"/>
      <c r="PV161" s="13"/>
      <c r="PW161" s="13"/>
      <c r="PX161" s="13"/>
      <c r="PY161" s="13"/>
      <c r="PZ161" s="13"/>
      <c r="QA161" s="13"/>
      <c r="QB161" s="13"/>
      <c r="QC161" s="13"/>
      <c r="QD161" s="13"/>
    </row>
    <row r="162" spans="1:446" s="18" customFormat="1" ht="21.65" customHeight="1" x14ac:dyDescent="0.35">
      <c r="A162" s="8" t="s">
        <v>188</v>
      </c>
      <c r="B162" s="9" t="s">
        <v>189</v>
      </c>
      <c r="C162" s="9" t="s">
        <v>190</v>
      </c>
      <c r="D162" s="9">
        <v>1</v>
      </c>
      <c r="E162" s="1"/>
      <c r="F162" s="10">
        <f t="shared" si="4"/>
        <v>0</v>
      </c>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c r="DR162" s="13"/>
      <c r="DS162" s="13"/>
      <c r="DT162" s="13"/>
      <c r="DU162" s="13"/>
      <c r="DV162" s="13"/>
      <c r="DW162" s="13"/>
      <c r="DX162" s="13"/>
      <c r="DY162" s="13"/>
      <c r="DZ162" s="13"/>
      <c r="EA162" s="13"/>
      <c r="EB162" s="13"/>
      <c r="EC162" s="13"/>
      <c r="ED162" s="13"/>
      <c r="EE162" s="13"/>
      <c r="EF162" s="13"/>
      <c r="EG162" s="13"/>
      <c r="EH162" s="13"/>
      <c r="EI162" s="13"/>
      <c r="EJ162" s="13"/>
      <c r="EK162" s="13"/>
      <c r="EL162" s="13"/>
      <c r="EM162" s="13"/>
      <c r="EN162" s="13"/>
      <c r="EO162" s="13"/>
      <c r="EP162" s="13"/>
      <c r="EQ162" s="13"/>
      <c r="ER162" s="13"/>
      <c r="ES162" s="13"/>
      <c r="ET162" s="13"/>
      <c r="EU162" s="13"/>
      <c r="EV162" s="13"/>
      <c r="EW162" s="13"/>
      <c r="EX162" s="13"/>
      <c r="EY162" s="13"/>
      <c r="EZ162" s="13"/>
      <c r="FA162" s="13"/>
      <c r="FB162" s="13"/>
      <c r="FC162" s="13"/>
      <c r="FD162" s="13"/>
      <c r="FE162" s="13"/>
      <c r="FF162" s="13"/>
      <c r="FG162" s="13"/>
      <c r="FH162" s="13"/>
      <c r="FI162" s="13"/>
      <c r="FJ162" s="13"/>
      <c r="FK162" s="13"/>
      <c r="FL162" s="13"/>
      <c r="FM162" s="13"/>
      <c r="FN162" s="13"/>
      <c r="FO162" s="13"/>
      <c r="FP162" s="13"/>
      <c r="FQ162" s="13"/>
      <c r="FR162" s="13"/>
      <c r="FS162" s="13"/>
      <c r="FT162" s="13"/>
      <c r="FU162" s="13"/>
      <c r="FV162" s="13"/>
      <c r="FW162" s="13"/>
      <c r="FX162" s="13"/>
      <c r="FY162" s="13"/>
      <c r="FZ162" s="13"/>
      <c r="GA162" s="13"/>
      <c r="GB162" s="13"/>
      <c r="GC162" s="13"/>
      <c r="GD162" s="13"/>
      <c r="GE162" s="13"/>
      <c r="GF162" s="13"/>
      <c r="GG162" s="13"/>
      <c r="GH162" s="13"/>
      <c r="GI162" s="13"/>
      <c r="GJ162" s="13"/>
      <c r="GK162" s="13"/>
      <c r="GL162" s="13"/>
      <c r="GM162" s="13"/>
      <c r="GN162" s="13"/>
      <c r="GO162" s="13"/>
      <c r="GP162" s="13"/>
      <c r="GQ162" s="13"/>
      <c r="GR162" s="13"/>
      <c r="GS162" s="13"/>
      <c r="GT162" s="13"/>
      <c r="GU162" s="13"/>
      <c r="GV162" s="13"/>
      <c r="GW162" s="13"/>
      <c r="GX162" s="13"/>
      <c r="GY162" s="13"/>
      <c r="GZ162" s="13"/>
      <c r="HA162" s="13"/>
      <c r="HB162" s="13"/>
      <c r="HC162" s="13"/>
      <c r="HD162" s="13"/>
      <c r="HE162" s="13"/>
      <c r="HF162" s="13"/>
      <c r="HG162" s="13"/>
      <c r="HH162" s="13"/>
      <c r="HI162" s="13"/>
      <c r="HJ162" s="13"/>
      <c r="HK162" s="13"/>
      <c r="HL162" s="13"/>
      <c r="HM162" s="13"/>
      <c r="HN162" s="13"/>
      <c r="HO162" s="13"/>
      <c r="HP162" s="13"/>
      <c r="HQ162" s="13"/>
      <c r="HR162" s="13"/>
      <c r="HS162" s="13"/>
      <c r="HT162" s="13"/>
      <c r="HU162" s="13"/>
      <c r="HV162" s="13"/>
      <c r="HW162" s="13"/>
      <c r="HX162" s="13"/>
      <c r="HY162" s="13"/>
      <c r="HZ162" s="13"/>
      <c r="IA162" s="13"/>
      <c r="IB162" s="13"/>
      <c r="IC162" s="13"/>
      <c r="ID162" s="13"/>
      <c r="IE162" s="13"/>
      <c r="IF162" s="13"/>
      <c r="IG162" s="13"/>
      <c r="IH162" s="13"/>
      <c r="II162" s="13"/>
      <c r="IJ162" s="13"/>
      <c r="IK162" s="13"/>
      <c r="IL162" s="13"/>
      <c r="IM162" s="13"/>
      <c r="IN162" s="13"/>
      <c r="IO162" s="13"/>
      <c r="IP162" s="13"/>
      <c r="IQ162" s="13"/>
      <c r="IR162" s="13"/>
      <c r="IS162" s="13"/>
      <c r="IT162" s="13"/>
      <c r="IU162" s="13"/>
      <c r="IV162" s="13"/>
      <c r="IW162" s="13"/>
      <c r="IX162" s="13"/>
      <c r="IY162" s="13"/>
      <c r="IZ162" s="13"/>
      <c r="JA162" s="13"/>
      <c r="JB162" s="13"/>
      <c r="JC162" s="13"/>
      <c r="JD162" s="13"/>
      <c r="JE162" s="13"/>
      <c r="JF162" s="13"/>
      <c r="JG162" s="13"/>
      <c r="JH162" s="13"/>
      <c r="JI162" s="13"/>
      <c r="JJ162" s="13"/>
      <c r="JK162" s="13"/>
      <c r="JL162" s="13"/>
      <c r="JM162" s="13"/>
      <c r="JN162" s="13"/>
      <c r="JO162" s="13"/>
      <c r="JP162" s="13"/>
      <c r="JQ162" s="13"/>
      <c r="JR162" s="13"/>
      <c r="JS162" s="13"/>
      <c r="JT162" s="13"/>
      <c r="JU162" s="13"/>
      <c r="JV162" s="13"/>
      <c r="JW162" s="13"/>
      <c r="JX162" s="13"/>
      <c r="JY162" s="13"/>
      <c r="JZ162" s="13"/>
      <c r="KA162" s="13"/>
      <c r="KB162" s="13"/>
      <c r="KC162" s="13"/>
      <c r="KD162" s="13"/>
      <c r="KE162" s="13"/>
      <c r="KF162" s="13"/>
      <c r="KG162" s="13"/>
      <c r="KH162" s="13"/>
      <c r="KI162" s="13"/>
      <c r="KJ162" s="13"/>
      <c r="KK162" s="13"/>
      <c r="KL162" s="13"/>
      <c r="KM162" s="13"/>
      <c r="KN162" s="13"/>
      <c r="KO162" s="13"/>
      <c r="KP162" s="13"/>
      <c r="KQ162" s="13"/>
      <c r="KR162" s="13"/>
      <c r="KS162" s="13"/>
      <c r="KT162" s="13"/>
      <c r="KU162" s="13"/>
      <c r="KV162" s="13"/>
      <c r="KW162" s="13"/>
      <c r="KX162" s="13"/>
      <c r="KY162" s="13"/>
      <c r="KZ162" s="13"/>
      <c r="LA162" s="13"/>
      <c r="LB162" s="13"/>
      <c r="LC162" s="13"/>
      <c r="LD162" s="13"/>
      <c r="LE162" s="13"/>
      <c r="LF162" s="13"/>
      <c r="LG162" s="13"/>
      <c r="LH162" s="13"/>
      <c r="LI162" s="13"/>
      <c r="LJ162" s="13"/>
      <c r="LK162" s="13"/>
      <c r="LL162" s="13"/>
      <c r="LM162" s="13"/>
      <c r="LN162" s="13"/>
      <c r="LO162" s="13"/>
      <c r="LP162" s="13"/>
      <c r="LQ162" s="13"/>
      <c r="LR162" s="13"/>
      <c r="LS162" s="13"/>
      <c r="LT162" s="13"/>
      <c r="LU162" s="13"/>
      <c r="LV162" s="13"/>
      <c r="LW162" s="13"/>
      <c r="LX162" s="13"/>
      <c r="LY162" s="13"/>
      <c r="LZ162" s="13"/>
      <c r="MA162" s="13"/>
      <c r="MB162" s="13"/>
      <c r="MC162" s="13"/>
      <c r="MD162" s="13"/>
      <c r="ME162" s="13"/>
      <c r="MF162" s="13"/>
      <c r="MG162" s="13"/>
      <c r="MH162" s="13"/>
      <c r="MI162" s="13"/>
      <c r="MJ162" s="13"/>
      <c r="MK162" s="13"/>
      <c r="ML162" s="13"/>
      <c r="MM162" s="13"/>
      <c r="MN162" s="13"/>
      <c r="MO162" s="13"/>
      <c r="MP162" s="13"/>
      <c r="MQ162" s="13"/>
      <c r="MR162" s="13"/>
      <c r="MS162" s="13"/>
      <c r="MT162" s="13"/>
      <c r="MU162" s="13"/>
      <c r="MV162" s="13"/>
      <c r="MW162" s="13"/>
      <c r="MX162" s="13"/>
      <c r="MY162" s="13"/>
      <c r="MZ162" s="13"/>
      <c r="NA162" s="13"/>
      <c r="NB162" s="13"/>
      <c r="NC162" s="13"/>
      <c r="ND162" s="13"/>
      <c r="NE162" s="13"/>
      <c r="NF162" s="13"/>
      <c r="NG162" s="13"/>
      <c r="NH162" s="13"/>
      <c r="NI162" s="13"/>
      <c r="NJ162" s="13"/>
      <c r="NK162" s="13"/>
      <c r="NL162" s="13"/>
      <c r="NM162" s="13"/>
      <c r="NN162" s="13"/>
      <c r="NO162" s="13"/>
      <c r="NP162" s="13"/>
      <c r="NQ162" s="13"/>
      <c r="NR162" s="13"/>
      <c r="NS162" s="13"/>
      <c r="NT162" s="13"/>
      <c r="NU162" s="13"/>
      <c r="NV162" s="13"/>
      <c r="NW162" s="13"/>
      <c r="NX162" s="13"/>
      <c r="NY162" s="13"/>
      <c r="NZ162" s="13"/>
      <c r="OA162" s="13"/>
      <c r="OB162" s="13"/>
      <c r="OC162" s="13"/>
      <c r="OD162" s="13"/>
      <c r="OE162" s="13"/>
      <c r="OF162" s="13"/>
      <c r="OG162" s="13"/>
      <c r="OH162" s="13"/>
      <c r="OI162" s="13"/>
      <c r="OJ162" s="13"/>
      <c r="OK162" s="13"/>
      <c r="OL162" s="13"/>
      <c r="OM162" s="13"/>
      <c r="ON162" s="13"/>
      <c r="OO162" s="13"/>
      <c r="OP162" s="13"/>
      <c r="OQ162" s="13"/>
      <c r="OR162" s="13"/>
      <c r="OS162" s="13"/>
      <c r="OT162" s="13"/>
      <c r="OU162" s="13"/>
      <c r="OV162" s="13"/>
      <c r="OW162" s="13"/>
      <c r="OX162" s="13"/>
      <c r="OY162" s="13"/>
      <c r="OZ162" s="13"/>
      <c r="PA162" s="13"/>
      <c r="PB162" s="13"/>
      <c r="PC162" s="13"/>
      <c r="PD162" s="13"/>
      <c r="PE162" s="13"/>
      <c r="PF162" s="13"/>
      <c r="PG162" s="13"/>
      <c r="PH162" s="13"/>
      <c r="PI162" s="13"/>
      <c r="PJ162" s="13"/>
      <c r="PK162" s="13"/>
      <c r="PL162" s="13"/>
      <c r="PM162" s="13"/>
      <c r="PN162" s="13"/>
      <c r="PO162" s="13"/>
      <c r="PP162" s="13"/>
      <c r="PQ162" s="13"/>
      <c r="PR162" s="13"/>
      <c r="PS162" s="13"/>
      <c r="PT162" s="13"/>
      <c r="PU162" s="13"/>
      <c r="PV162" s="13"/>
      <c r="PW162" s="13"/>
      <c r="PX162" s="13"/>
      <c r="PY162" s="13"/>
      <c r="PZ162" s="13"/>
      <c r="QA162" s="13"/>
      <c r="QB162" s="13"/>
      <c r="QC162" s="13"/>
      <c r="QD162" s="13"/>
    </row>
    <row r="163" spans="1:446" s="18" customFormat="1" ht="31" x14ac:dyDescent="0.35">
      <c r="A163" s="8" t="s">
        <v>191</v>
      </c>
      <c r="B163" s="9" t="s">
        <v>192</v>
      </c>
      <c r="C163" s="9" t="s">
        <v>61</v>
      </c>
      <c r="D163" s="9">
        <v>1.2</v>
      </c>
      <c r="E163" s="1"/>
      <c r="F163" s="10">
        <f t="shared" si="4"/>
        <v>0</v>
      </c>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c r="EJ163" s="13"/>
      <c r="EK163" s="13"/>
      <c r="EL163" s="13"/>
      <c r="EM163" s="13"/>
      <c r="EN163" s="13"/>
      <c r="EO163" s="13"/>
      <c r="EP163" s="13"/>
      <c r="EQ163" s="13"/>
      <c r="ER163" s="13"/>
      <c r="ES163" s="13"/>
      <c r="ET163" s="13"/>
      <c r="EU163" s="13"/>
      <c r="EV163" s="13"/>
      <c r="EW163" s="13"/>
      <c r="EX163" s="13"/>
      <c r="EY163" s="13"/>
      <c r="EZ163" s="13"/>
      <c r="FA163" s="13"/>
      <c r="FB163" s="13"/>
      <c r="FC163" s="13"/>
      <c r="FD163" s="13"/>
      <c r="FE163" s="13"/>
      <c r="FF163" s="13"/>
      <c r="FG163" s="13"/>
      <c r="FH163" s="13"/>
      <c r="FI163" s="13"/>
      <c r="FJ163" s="13"/>
      <c r="FK163" s="13"/>
      <c r="FL163" s="13"/>
      <c r="FM163" s="13"/>
      <c r="FN163" s="13"/>
      <c r="FO163" s="13"/>
      <c r="FP163" s="13"/>
      <c r="FQ163" s="13"/>
      <c r="FR163" s="13"/>
      <c r="FS163" s="13"/>
      <c r="FT163" s="13"/>
      <c r="FU163" s="13"/>
      <c r="FV163" s="13"/>
      <c r="FW163" s="13"/>
      <c r="FX163" s="13"/>
      <c r="FY163" s="13"/>
      <c r="FZ163" s="13"/>
      <c r="GA163" s="13"/>
      <c r="GB163" s="13"/>
      <c r="GC163" s="13"/>
      <c r="GD163" s="13"/>
      <c r="GE163" s="13"/>
      <c r="GF163" s="13"/>
      <c r="GG163" s="13"/>
      <c r="GH163" s="13"/>
      <c r="GI163" s="13"/>
      <c r="GJ163" s="13"/>
      <c r="GK163" s="13"/>
      <c r="GL163" s="13"/>
      <c r="GM163" s="13"/>
      <c r="GN163" s="13"/>
      <c r="GO163" s="13"/>
      <c r="GP163" s="13"/>
      <c r="GQ163" s="13"/>
      <c r="GR163" s="13"/>
      <c r="GS163" s="13"/>
      <c r="GT163" s="13"/>
      <c r="GU163" s="13"/>
      <c r="GV163" s="13"/>
      <c r="GW163" s="13"/>
      <c r="GX163" s="13"/>
      <c r="GY163" s="13"/>
      <c r="GZ163" s="13"/>
      <c r="HA163" s="13"/>
      <c r="HB163" s="13"/>
      <c r="HC163" s="13"/>
      <c r="HD163" s="13"/>
      <c r="HE163" s="13"/>
      <c r="HF163" s="13"/>
      <c r="HG163" s="13"/>
      <c r="HH163" s="13"/>
      <c r="HI163" s="13"/>
      <c r="HJ163" s="13"/>
      <c r="HK163" s="13"/>
      <c r="HL163" s="13"/>
      <c r="HM163" s="13"/>
      <c r="HN163" s="13"/>
      <c r="HO163" s="13"/>
      <c r="HP163" s="13"/>
      <c r="HQ163" s="13"/>
      <c r="HR163" s="13"/>
      <c r="HS163" s="13"/>
      <c r="HT163" s="13"/>
      <c r="HU163" s="13"/>
      <c r="HV163" s="13"/>
      <c r="HW163" s="13"/>
      <c r="HX163" s="13"/>
      <c r="HY163" s="13"/>
      <c r="HZ163" s="13"/>
      <c r="IA163" s="13"/>
      <c r="IB163" s="13"/>
      <c r="IC163" s="13"/>
      <c r="ID163" s="13"/>
      <c r="IE163" s="13"/>
      <c r="IF163" s="13"/>
      <c r="IG163" s="13"/>
      <c r="IH163" s="13"/>
      <c r="II163" s="13"/>
      <c r="IJ163" s="13"/>
      <c r="IK163" s="13"/>
      <c r="IL163" s="13"/>
      <c r="IM163" s="13"/>
      <c r="IN163" s="13"/>
      <c r="IO163" s="13"/>
      <c r="IP163" s="13"/>
      <c r="IQ163" s="13"/>
      <c r="IR163" s="13"/>
      <c r="IS163" s="13"/>
      <c r="IT163" s="13"/>
      <c r="IU163" s="13"/>
      <c r="IV163" s="13"/>
      <c r="IW163" s="13"/>
      <c r="IX163" s="13"/>
      <c r="IY163" s="13"/>
      <c r="IZ163" s="13"/>
      <c r="JA163" s="13"/>
      <c r="JB163" s="13"/>
      <c r="JC163" s="13"/>
      <c r="JD163" s="13"/>
      <c r="JE163" s="13"/>
      <c r="JF163" s="13"/>
      <c r="JG163" s="13"/>
      <c r="JH163" s="13"/>
      <c r="JI163" s="13"/>
      <c r="JJ163" s="13"/>
      <c r="JK163" s="13"/>
      <c r="JL163" s="13"/>
      <c r="JM163" s="13"/>
      <c r="JN163" s="13"/>
      <c r="JO163" s="13"/>
      <c r="JP163" s="13"/>
      <c r="JQ163" s="13"/>
      <c r="JR163" s="13"/>
      <c r="JS163" s="13"/>
      <c r="JT163" s="13"/>
      <c r="JU163" s="13"/>
      <c r="JV163" s="13"/>
      <c r="JW163" s="13"/>
      <c r="JX163" s="13"/>
      <c r="JY163" s="13"/>
      <c r="JZ163" s="13"/>
      <c r="KA163" s="13"/>
      <c r="KB163" s="13"/>
      <c r="KC163" s="13"/>
      <c r="KD163" s="13"/>
      <c r="KE163" s="13"/>
      <c r="KF163" s="13"/>
      <c r="KG163" s="13"/>
      <c r="KH163" s="13"/>
      <c r="KI163" s="13"/>
      <c r="KJ163" s="13"/>
      <c r="KK163" s="13"/>
      <c r="KL163" s="13"/>
      <c r="KM163" s="13"/>
      <c r="KN163" s="13"/>
      <c r="KO163" s="13"/>
      <c r="KP163" s="13"/>
      <c r="KQ163" s="13"/>
      <c r="KR163" s="13"/>
      <c r="KS163" s="13"/>
      <c r="KT163" s="13"/>
      <c r="KU163" s="13"/>
      <c r="KV163" s="13"/>
      <c r="KW163" s="13"/>
      <c r="KX163" s="13"/>
      <c r="KY163" s="13"/>
      <c r="KZ163" s="13"/>
      <c r="LA163" s="13"/>
      <c r="LB163" s="13"/>
      <c r="LC163" s="13"/>
      <c r="LD163" s="13"/>
      <c r="LE163" s="13"/>
      <c r="LF163" s="13"/>
      <c r="LG163" s="13"/>
      <c r="LH163" s="13"/>
      <c r="LI163" s="13"/>
      <c r="LJ163" s="13"/>
      <c r="LK163" s="13"/>
      <c r="LL163" s="13"/>
      <c r="LM163" s="13"/>
      <c r="LN163" s="13"/>
      <c r="LO163" s="13"/>
      <c r="LP163" s="13"/>
      <c r="LQ163" s="13"/>
      <c r="LR163" s="13"/>
      <c r="LS163" s="13"/>
      <c r="LT163" s="13"/>
      <c r="LU163" s="13"/>
      <c r="LV163" s="13"/>
      <c r="LW163" s="13"/>
      <c r="LX163" s="13"/>
      <c r="LY163" s="13"/>
      <c r="LZ163" s="13"/>
      <c r="MA163" s="13"/>
      <c r="MB163" s="13"/>
      <c r="MC163" s="13"/>
      <c r="MD163" s="13"/>
      <c r="ME163" s="13"/>
      <c r="MF163" s="13"/>
      <c r="MG163" s="13"/>
      <c r="MH163" s="13"/>
      <c r="MI163" s="13"/>
      <c r="MJ163" s="13"/>
      <c r="MK163" s="13"/>
      <c r="ML163" s="13"/>
      <c r="MM163" s="13"/>
      <c r="MN163" s="13"/>
      <c r="MO163" s="13"/>
      <c r="MP163" s="13"/>
      <c r="MQ163" s="13"/>
      <c r="MR163" s="13"/>
      <c r="MS163" s="13"/>
      <c r="MT163" s="13"/>
      <c r="MU163" s="13"/>
      <c r="MV163" s="13"/>
      <c r="MW163" s="13"/>
      <c r="MX163" s="13"/>
      <c r="MY163" s="13"/>
      <c r="MZ163" s="13"/>
      <c r="NA163" s="13"/>
      <c r="NB163" s="13"/>
      <c r="NC163" s="13"/>
      <c r="ND163" s="13"/>
      <c r="NE163" s="13"/>
      <c r="NF163" s="13"/>
      <c r="NG163" s="13"/>
      <c r="NH163" s="13"/>
      <c r="NI163" s="13"/>
      <c r="NJ163" s="13"/>
      <c r="NK163" s="13"/>
      <c r="NL163" s="13"/>
      <c r="NM163" s="13"/>
      <c r="NN163" s="13"/>
      <c r="NO163" s="13"/>
      <c r="NP163" s="13"/>
      <c r="NQ163" s="13"/>
      <c r="NR163" s="13"/>
      <c r="NS163" s="13"/>
      <c r="NT163" s="13"/>
      <c r="NU163" s="13"/>
      <c r="NV163" s="13"/>
      <c r="NW163" s="13"/>
      <c r="NX163" s="13"/>
      <c r="NY163" s="13"/>
      <c r="NZ163" s="13"/>
      <c r="OA163" s="13"/>
      <c r="OB163" s="13"/>
      <c r="OC163" s="13"/>
      <c r="OD163" s="13"/>
      <c r="OE163" s="13"/>
      <c r="OF163" s="13"/>
      <c r="OG163" s="13"/>
      <c r="OH163" s="13"/>
      <c r="OI163" s="13"/>
      <c r="OJ163" s="13"/>
      <c r="OK163" s="13"/>
      <c r="OL163" s="13"/>
      <c r="OM163" s="13"/>
      <c r="ON163" s="13"/>
      <c r="OO163" s="13"/>
      <c r="OP163" s="13"/>
      <c r="OQ163" s="13"/>
      <c r="OR163" s="13"/>
      <c r="OS163" s="13"/>
      <c r="OT163" s="13"/>
      <c r="OU163" s="13"/>
      <c r="OV163" s="13"/>
      <c r="OW163" s="13"/>
      <c r="OX163" s="13"/>
      <c r="OY163" s="13"/>
      <c r="OZ163" s="13"/>
      <c r="PA163" s="13"/>
      <c r="PB163" s="13"/>
      <c r="PC163" s="13"/>
      <c r="PD163" s="13"/>
      <c r="PE163" s="13"/>
      <c r="PF163" s="13"/>
      <c r="PG163" s="13"/>
      <c r="PH163" s="13"/>
      <c r="PI163" s="13"/>
      <c r="PJ163" s="13"/>
      <c r="PK163" s="13"/>
      <c r="PL163" s="13"/>
      <c r="PM163" s="13"/>
      <c r="PN163" s="13"/>
      <c r="PO163" s="13"/>
      <c r="PP163" s="13"/>
      <c r="PQ163" s="13"/>
      <c r="PR163" s="13"/>
      <c r="PS163" s="13"/>
      <c r="PT163" s="13"/>
      <c r="PU163" s="13"/>
      <c r="PV163" s="13"/>
      <c r="PW163" s="13"/>
      <c r="PX163" s="13"/>
      <c r="PY163" s="13"/>
      <c r="PZ163" s="13"/>
      <c r="QA163" s="13"/>
      <c r="QB163" s="13"/>
      <c r="QC163" s="13"/>
      <c r="QD163" s="13"/>
    </row>
    <row r="164" spans="1:446" s="19" customFormat="1" x14ac:dyDescent="0.35">
      <c r="A164" s="8" t="s">
        <v>193</v>
      </c>
      <c r="B164" s="9" t="s">
        <v>194</v>
      </c>
      <c r="C164" s="9" t="s">
        <v>81</v>
      </c>
      <c r="D164" s="9">
        <v>1</v>
      </c>
      <c r="E164" s="1"/>
      <c r="F164" s="10">
        <f>D164*E164</f>
        <v>0</v>
      </c>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3"/>
      <c r="DZ164" s="13"/>
      <c r="EA164" s="13"/>
      <c r="EB164" s="13"/>
      <c r="EC164" s="13"/>
      <c r="ED164" s="13"/>
      <c r="EE164" s="13"/>
      <c r="EF164" s="13"/>
      <c r="EG164" s="13"/>
      <c r="EH164" s="13"/>
      <c r="EI164" s="13"/>
      <c r="EJ164" s="13"/>
      <c r="EK164" s="13"/>
      <c r="EL164" s="13"/>
      <c r="EM164" s="13"/>
      <c r="EN164" s="13"/>
      <c r="EO164" s="13"/>
      <c r="EP164" s="13"/>
      <c r="EQ164" s="13"/>
      <c r="ER164" s="13"/>
      <c r="ES164" s="13"/>
      <c r="ET164" s="13"/>
      <c r="EU164" s="13"/>
      <c r="EV164" s="13"/>
      <c r="EW164" s="13"/>
      <c r="EX164" s="13"/>
      <c r="EY164" s="13"/>
      <c r="EZ164" s="13"/>
      <c r="FA164" s="13"/>
      <c r="FB164" s="13"/>
      <c r="FC164" s="13"/>
      <c r="FD164" s="13"/>
      <c r="FE164" s="13"/>
      <c r="FF164" s="13"/>
      <c r="FG164" s="13"/>
      <c r="FH164" s="13"/>
      <c r="FI164" s="13"/>
      <c r="FJ164" s="13"/>
      <c r="FK164" s="13"/>
      <c r="FL164" s="13"/>
      <c r="FM164" s="13"/>
      <c r="FN164" s="13"/>
      <c r="FO164" s="13"/>
      <c r="FP164" s="13"/>
      <c r="FQ164" s="13"/>
      <c r="FR164" s="13"/>
      <c r="FS164" s="13"/>
      <c r="FT164" s="13"/>
      <c r="FU164" s="13"/>
      <c r="FV164" s="13"/>
      <c r="FW164" s="13"/>
      <c r="FX164" s="13"/>
      <c r="FY164" s="13"/>
      <c r="FZ164" s="13"/>
      <c r="GA164" s="13"/>
      <c r="GB164" s="13"/>
      <c r="GC164" s="13"/>
      <c r="GD164" s="13"/>
      <c r="GE164" s="13"/>
      <c r="GF164" s="13"/>
      <c r="GG164" s="13"/>
      <c r="GH164" s="13"/>
      <c r="GI164" s="13"/>
      <c r="GJ164" s="13"/>
      <c r="GK164" s="13"/>
      <c r="GL164" s="13"/>
      <c r="GM164" s="13"/>
      <c r="GN164" s="13"/>
      <c r="GO164" s="13"/>
      <c r="GP164" s="13"/>
      <c r="GQ164" s="13"/>
      <c r="GR164" s="13"/>
      <c r="GS164" s="13"/>
      <c r="GT164" s="13"/>
      <c r="GU164" s="13"/>
      <c r="GV164" s="13"/>
      <c r="GW164" s="13"/>
      <c r="GX164" s="13"/>
      <c r="GY164" s="13"/>
      <c r="GZ164" s="13"/>
      <c r="HA164" s="13"/>
      <c r="HB164" s="13"/>
      <c r="HC164" s="13"/>
      <c r="HD164" s="13"/>
      <c r="HE164" s="13"/>
      <c r="HF164" s="13"/>
      <c r="HG164" s="13"/>
      <c r="HH164" s="13"/>
      <c r="HI164" s="13"/>
      <c r="HJ164" s="13"/>
      <c r="HK164" s="13"/>
      <c r="HL164" s="13"/>
      <c r="HM164" s="13"/>
      <c r="HN164" s="13"/>
      <c r="HO164" s="13"/>
      <c r="HP164" s="13"/>
      <c r="HQ164" s="13"/>
      <c r="HR164" s="13"/>
      <c r="HS164" s="13"/>
      <c r="HT164" s="13"/>
      <c r="HU164" s="13"/>
      <c r="HV164" s="13"/>
      <c r="HW164" s="13"/>
      <c r="HX164" s="13"/>
      <c r="HY164" s="13"/>
      <c r="HZ164" s="13"/>
      <c r="IA164" s="13"/>
      <c r="IB164" s="13"/>
      <c r="IC164" s="13"/>
      <c r="ID164" s="13"/>
      <c r="IE164" s="13"/>
      <c r="IF164" s="13"/>
      <c r="IG164" s="13"/>
      <c r="IH164" s="13"/>
      <c r="II164" s="13"/>
      <c r="IJ164" s="13"/>
      <c r="IK164" s="13"/>
      <c r="IL164" s="13"/>
      <c r="IM164" s="13"/>
      <c r="IN164" s="13"/>
      <c r="IO164" s="13"/>
      <c r="IP164" s="13"/>
      <c r="IQ164" s="13"/>
      <c r="IR164" s="13"/>
      <c r="IS164" s="13"/>
      <c r="IT164" s="13"/>
      <c r="IU164" s="13"/>
      <c r="IV164" s="13"/>
      <c r="IW164" s="13"/>
      <c r="IX164" s="13"/>
      <c r="IY164" s="13"/>
      <c r="IZ164" s="13"/>
      <c r="JA164" s="13"/>
      <c r="JB164" s="13"/>
      <c r="JC164" s="13"/>
      <c r="JD164" s="13"/>
      <c r="JE164" s="13"/>
      <c r="JF164" s="13"/>
      <c r="JG164" s="13"/>
      <c r="JH164" s="13"/>
      <c r="JI164" s="13"/>
      <c r="JJ164" s="13"/>
      <c r="JK164" s="13"/>
      <c r="JL164" s="13"/>
      <c r="JM164" s="13"/>
      <c r="JN164" s="13"/>
      <c r="JO164" s="13"/>
      <c r="JP164" s="13"/>
      <c r="JQ164" s="13"/>
      <c r="JR164" s="13"/>
      <c r="JS164" s="13"/>
      <c r="JT164" s="13"/>
      <c r="JU164" s="13"/>
      <c r="JV164" s="13"/>
      <c r="JW164" s="13"/>
      <c r="JX164" s="13"/>
      <c r="JY164" s="13"/>
      <c r="JZ164" s="13"/>
      <c r="KA164" s="13"/>
      <c r="KB164" s="13"/>
      <c r="KC164" s="13"/>
      <c r="KD164" s="13"/>
      <c r="KE164" s="13"/>
      <c r="KF164" s="13"/>
      <c r="KG164" s="13"/>
      <c r="KH164" s="13"/>
      <c r="KI164" s="13"/>
      <c r="KJ164" s="13"/>
      <c r="KK164" s="13"/>
      <c r="KL164" s="13"/>
      <c r="KM164" s="13"/>
      <c r="KN164" s="13"/>
      <c r="KO164" s="13"/>
      <c r="KP164" s="13"/>
      <c r="KQ164" s="13"/>
      <c r="KR164" s="13"/>
      <c r="KS164" s="13"/>
      <c r="KT164" s="13"/>
      <c r="KU164" s="13"/>
      <c r="KV164" s="13"/>
      <c r="KW164" s="13"/>
      <c r="KX164" s="13"/>
      <c r="KY164" s="13"/>
      <c r="KZ164" s="13"/>
      <c r="LA164" s="13"/>
      <c r="LB164" s="13"/>
      <c r="LC164" s="13"/>
      <c r="LD164" s="13"/>
      <c r="LE164" s="13"/>
      <c r="LF164" s="13"/>
      <c r="LG164" s="13"/>
      <c r="LH164" s="13"/>
      <c r="LI164" s="13"/>
      <c r="LJ164" s="13"/>
      <c r="LK164" s="13"/>
      <c r="LL164" s="13"/>
      <c r="LM164" s="13"/>
      <c r="LN164" s="13"/>
      <c r="LO164" s="13"/>
      <c r="LP164" s="13"/>
      <c r="LQ164" s="13"/>
      <c r="LR164" s="13"/>
      <c r="LS164" s="13"/>
      <c r="LT164" s="13"/>
      <c r="LU164" s="13"/>
      <c r="LV164" s="13"/>
      <c r="LW164" s="13"/>
      <c r="LX164" s="13"/>
      <c r="LY164" s="13"/>
      <c r="LZ164" s="13"/>
      <c r="MA164" s="13"/>
      <c r="MB164" s="13"/>
      <c r="MC164" s="13"/>
      <c r="MD164" s="13"/>
      <c r="ME164" s="13"/>
      <c r="MF164" s="13"/>
      <c r="MG164" s="13"/>
      <c r="MH164" s="13"/>
      <c r="MI164" s="13"/>
      <c r="MJ164" s="13"/>
      <c r="MK164" s="13"/>
      <c r="ML164" s="13"/>
      <c r="MM164" s="13"/>
      <c r="MN164" s="13"/>
      <c r="MO164" s="13"/>
      <c r="MP164" s="13"/>
      <c r="MQ164" s="13"/>
      <c r="MR164" s="13"/>
      <c r="MS164" s="13"/>
      <c r="MT164" s="13"/>
      <c r="MU164" s="13"/>
      <c r="MV164" s="13"/>
      <c r="MW164" s="13"/>
      <c r="MX164" s="13"/>
      <c r="MY164" s="13"/>
      <c r="MZ164" s="13"/>
      <c r="NA164" s="13"/>
      <c r="NB164" s="13"/>
      <c r="NC164" s="13"/>
      <c r="ND164" s="13"/>
      <c r="NE164" s="13"/>
      <c r="NF164" s="13"/>
      <c r="NG164" s="13"/>
      <c r="NH164" s="13"/>
      <c r="NI164" s="13"/>
      <c r="NJ164" s="13"/>
      <c r="NK164" s="13"/>
      <c r="NL164" s="13"/>
      <c r="NM164" s="13"/>
      <c r="NN164" s="13"/>
      <c r="NO164" s="13"/>
      <c r="NP164" s="13"/>
      <c r="NQ164" s="13"/>
      <c r="NR164" s="13"/>
      <c r="NS164" s="13"/>
      <c r="NT164" s="13"/>
      <c r="NU164" s="13"/>
      <c r="NV164" s="13"/>
      <c r="NW164" s="13"/>
      <c r="NX164" s="13"/>
      <c r="NY164" s="13"/>
      <c r="NZ164" s="13"/>
      <c r="OA164" s="13"/>
      <c r="OB164" s="13"/>
      <c r="OC164" s="13"/>
      <c r="OD164" s="13"/>
      <c r="OE164" s="13"/>
      <c r="OF164" s="13"/>
      <c r="OG164" s="13"/>
      <c r="OH164" s="13"/>
      <c r="OI164" s="13"/>
      <c r="OJ164" s="13"/>
      <c r="OK164" s="13"/>
      <c r="OL164" s="13"/>
      <c r="OM164" s="13"/>
      <c r="ON164" s="13"/>
      <c r="OO164" s="13"/>
      <c r="OP164" s="13"/>
      <c r="OQ164" s="13"/>
      <c r="OR164" s="13"/>
      <c r="OS164" s="13"/>
      <c r="OT164" s="13"/>
      <c r="OU164" s="13"/>
      <c r="OV164" s="13"/>
      <c r="OW164" s="13"/>
      <c r="OX164" s="13"/>
      <c r="OY164" s="13"/>
      <c r="OZ164" s="13"/>
      <c r="PA164" s="13"/>
      <c r="PB164" s="13"/>
      <c r="PC164" s="13"/>
      <c r="PD164" s="13"/>
      <c r="PE164" s="13"/>
      <c r="PF164" s="13"/>
      <c r="PG164" s="13"/>
      <c r="PH164" s="13"/>
      <c r="PI164" s="13"/>
      <c r="PJ164" s="13"/>
      <c r="PK164" s="13"/>
      <c r="PL164" s="13"/>
      <c r="PM164" s="13"/>
      <c r="PN164" s="13"/>
      <c r="PO164" s="13"/>
      <c r="PP164" s="13"/>
      <c r="PQ164" s="13"/>
      <c r="PR164" s="13"/>
      <c r="PS164" s="13"/>
      <c r="PT164" s="13"/>
      <c r="PU164" s="13"/>
      <c r="PV164" s="13"/>
      <c r="PW164" s="13"/>
      <c r="PX164" s="13"/>
      <c r="PY164" s="13"/>
      <c r="PZ164" s="13"/>
      <c r="QA164" s="13"/>
      <c r="QB164" s="13"/>
      <c r="QC164" s="13"/>
      <c r="QD164" s="13"/>
    </row>
    <row r="165" spans="1:446" s="20" customFormat="1" ht="15" x14ac:dyDescent="0.3">
      <c r="A165" s="5"/>
      <c r="B165" s="6" t="s">
        <v>195</v>
      </c>
      <c r="C165" s="6"/>
      <c r="D165" s="6"/>
      <c r="E165" s="2"/>
      <c r="F165" s="7">
        <f>SUM(F153:F164)</f>
        <v>0</v>
      </c>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c r="AZ165" s="15"/>
      <c r="BA165" s="15"/>
      <c r="BB165" s="15"/>
      <c r="BC165" s="15"/>
      <c r="BD165" s="15"/>
      <c r="BE165" s="15"/>
      <c r="BF165" s="15"/>
      <c r="BG165" s="15"/>
      <c r="BH165" s="15"/>
      <c r="BI165" s="15"/>
      <c r="BJ165" s="15"/>
      <c r="BK165" s="15"/>
      <c r="BL165" s="15"/>
      <c r="BM165" s="15"/>
      <c r="BN165" s="15"/>
      <c r="BO165" s="15"/>
      <c r="BP165" s="15"/>
      <c r="BQ165" s="15"/>
      <c r="BR165" s="15"/>
      <c r="BS165" s="15"/>
      <c r="BT165" s="15"/>
      <c r="BU165" s="15"/>
      <c r="BV165" s="15"/>
      <c r="BW165" s="15"/>
      <c r="BX165" s="15"/>
      <c r="BY165" s="15"/>
      <c r="BZ165" s="15"/>
      <c r="CA165" s="15"/>
      <c r="CB165" s="15"/>
      <c r="CC165" s="15"/>
      <c r="CD165" s="15"/>
      <c r="CE165" s="15"/>
      <c r="CF165" s="15"/>
      <c r="CG165" s="15"/>
      <c r="CH165" s="15"/>
      <c r="CI165" s="15"/>
      <c r="CJ165" s="15"/>
      <c r="CK165" s="15"/>
      <c r="CL165" s="15"/>
      <c r="CM165" s="15"/>
      <c r="CN165" s="15"/>
      <c r="CO165" s="15"/>
      <c r="CP165" s="15"/>
      <c r="CQ165" s="15"/>
      <c r="CR165" s="15"/>
      <c r="CS165" s="15"/>
      <c r="CT165" s="15"/>
      <c r="CU165" s="15"/>
      <c r="CV165" s="15"/>
      <c r="CW165" s="15"/>
      <c r="CX165" s="15"/>
      <c r="CY165" s="15"/>
      <c r="CZ165" s="15"/>
      <c r="DA165" s="15"/>
      <c r="DB165" s="15"/>
      <c r="DC165" s="15"/>
      <c r="DD165" s="15"/>
      <c r="DE165" s="15"/>
      <c r="DF165" s="15"/>
      <c r="DG165" s="15"/>
      <c r="DH165" s="15"/>
      <c r="DI165" s="15"/>
      <c r="DJ165" s="15"/>
      <c r="DK165" s="15"/>
      <c r="DL165" s="15"/>
      <c r="DM165" s="15"/>
      <c r="DN165" s="15"/>
      <c r="DO165" s="15"/>
      <c r="DP165" s="15"/>
      <c r="DQ165" s="15"/>
      <c r="DR165" s="15"/>
      <c r="DS165" s="15"/>
      <c r="DT165" s="15"/>
      <c r="DU165" s="15"/>
      <c r="DV165" s="15"/>
      <c r="DW165" s="15"/>
      <c r="DX165" s="15"/>
      <c r="DY165" s="15"/>
      <c r="DZ165" s="15"/>
      <c r="EA165" s="15"/>
      <c r="EB165" s="15"/>
      <c r="EC165" s="15"/>
      <c r="ED165" s="15"/>
      <c r="EE165" s="15"/>
      <c r="EF165" s="15"/>
      <c r="EG165" s="15"/>
      <c r="EH165" s="15"/>
      <c r="EI165" s="15"/>
      <c r="EJ165" s="15"/>
      <c r="EK165" s="15"/>
      <c r="EL165" s="15"/>
      <c r="EM165" s="15"/>
      <c r="EN165" s="15"/>
      <c r="EO165" s="15"/>
      <c r="EP165" s="15"/>
      <c r="EQ165" s="15"/>
      <c r="ER165" s="15"/>
      <c r="ES165" s="15"/>
      <c r="ET165" s="15"/>
      <c r="EU165" s="15"/>
      <c r="EV165" s="15"/>
      <c r="EW165" s="15"/>
      <c r="EX165" s="15"/>
      <c r="EY165" s="15"/>
      <c r="EZ165" s="15"/>
      <c r="FA165" s="15"/>
      <c r="FB165" s="15"/>
      <c r="FC165" s="15"/>
      <c r="FD165" s="15"/>
      <c r="FE165" s="15"/>
      <c r="FF165" s="15"/>
      <c r="FG165" s="15"/>
      <c r="FH165" s="15"/>
      <c r="FI165" s="15"/>
      <c r="FJ165" s="15"/>
      <c r="FK165" s="15"/>
      <c r="FL165" s="15"/>
      <c r="FM165" s="15"/>
      <c r="FN165" s="15"/>
      <c r="FO165" s="15"/>
      <c r="FP165" s="15"/>
      <c r="FQ165" s="15"/>
      <c r="FR165" s="15"/>
      <c r="FS165" s="15"/>
      <c r="FT165" s="15"/>
      <c r="FU165" s="15"/>
      <c r="FV165" s="15"/>
      <c r="FW165" s="15"/>
      <c r="FX165" s="15"/>
      <c r="FY165" s="15"/>
      <c r="FZ165" s="15"/>
      <c r="GA165" s="15"/>
      <c r="GB165" s="15"/>
      <c r="GC165" s="15"/>
      <c r="GD165" s="15"/>
      <c r="GE165" s="15"/>
      <c r="GF165" s="15"/>
      <c r="GG165" s="15"/>
      <c r="GH165" s="15"/>
      <c r="GI165" s="15"/>
      <c r="GJ165" s="15"/>
      <c r="GK165" s="15"/>
      <c r="GL165" s="15"/>
      <c r="GM165" s="15"/>
      <c r="GN165" s="15"/>
      <c r="GO165" s="15"/>
      <c r="GP165" s="15"/>
      <c r="GQ165" s="15"/>
      <c r="GR165" s="15"/>
      <c r="GS165" s="15"/>
      <c r="GT165" s="15"/>
      <c r="GU165" s="15"/>
      <c r="GV165" s="15"/>
      <c r="GW165" s="15"/>
      <c r="GX165" s="15"/>
      <c r="GY165" s="15"/>
      <c r="GZ165" s="15"/>
      <c r="HA165" s="15"/>
      <c r="HB165" s="15"/>
      <c r="HC165" s="15"/>
      <c r="HD165" s="15"/>
      <c r="HE165" s="15"/>
      <c r="HF165" s="15"/>
      <c r="HG165" s="15"/>
      <c r="HH165" s="15"/>
      <c r="HI165" s="15"/>
      <c r="HJ165" s="15"/>
      <c r="HK165" s="15"/>
      <c r="HL165" s="15"/>
      <c r="HM165" s="15"/>
      <c r="HN165" s="15"/>
      <c r="HO165" s="15"/>
      <c r="HP165" s="15"/>
      <c r="HQ165" s="15"/>
      <c r="HR165" s="15"/>
      <c r="HS165" s="15"/>
      <c r="HT165" s="15"/>
      <c r="HU165" s="15"/>
      <c r="HV165" s="15"/>
      <c r="HW165" s="15"/>
      <c r="HX165" s="15"/>
      <c r="HY165" s="15"/>
      <c r="HZ165" s="15"/>
      <c r="IA165" s="15"/>
      <c r="IB165" s="15"/>
      <c r="IC165" s="15"/>
      <c r="ID165" s="15"/>
      <c r="IE165" s="15"/>
      <c r="IF165" s="15"/>
      <c r="IG165" s="15"/>
      <c r="IH165" s="15"/>
      <c r="II165" s="15"/>
      <c r="IJ165" s="15"/>
      <c r="IK165" s="15"/>
      <c r="IL165" s="15"/>
      <c r="IM165" s="15"/>
      <c r="IN165" s="15"/>
      <c r="IO165" s="15"/>
      <c r="IP165" s="15"/>
      <c r="IQ165" s="15"/>
      <c r="IR165" s="15"/>
      <c r="IS165" s="15"/>
      <c r="IT165" s="15"/>
      <c r="IU165" s="15"/>
      <c r="IV165" s="15"/>
      <c r="IW165" s="15"/>
      <c r="IX165" s="15"/>
      <c r="IY165" s="15"/>
      <c r="IZ165" s="15"/>
      <c r="JA165" s="15"/>
      <c r="JB165" s="15"/>
      <c r="JC165" s="15"/>
      <c r="JD165" s="15"/>
      <c r="JE165" s="15"/>
      <c r="JF165" s="15"/>
      <c r="JG165" s="15"/>
      <c r="JH165" s="15"/>
      <c r="JI165" s="15"/>
      <c r="JJ165" s="15"/>
      <c r="JK165" s="15"/>
      <c r="JL165" s="15"/>
      <c r="JM165" s="15"/>
      <c r="JN165" s="15"/>
      <c r="JO165" s="15"/>
      <c r="JP165" s="15"/>
      <c r="JQ165" s="15"/>
      <c r="JR165" s="15"/>
      <c r="JS165" s="15"/>
      <c r="JT165" s="15"/>
      <c r="JU165" s="15"/>
      <c r="JV165" s="15"/>
      <c r="JW165" s="15"/>
      <c r="JX165" s="15"/>
      <c r="JY165" s="15"/>
      <c r="JZ165" s="15"/>
      <c r="KA165" s="15"/>
      <c r="KB165" s="15"/>
      <c r="KC165" s="15"/>
      <c r="KD165" s="15"/>
      <c r="KE165" s="15"/>
      <c r="KF165" s="15"/>
      <c r="KG165" s="15"/>
      <c r="KH165" s="15"/>
      <c r="KI165" s="15"/>
      <c r="KJ165" s="15"/>
      <c r="KK165" s="15"/>
      <c r="KL165" s="15"/>
      <c r="KM165" s="15"/>
      <c r="KN165" s="15"/>
      <c r="KO165" s="15"/>
      <c r="KP165" s="15"/>
      <c r="KQ165" s="15"/>
      <c r="KR165" s="15"/>
      <c r="KS165" s="15"/>
      <c r="KT165" s="15"/>
      <c r="KU165" s="15"/>
      <c r="KV165" s="15"/>
      <c r="KW165" s="15"/>
      <c r="KX165" s="15"/>
      <c r="KY165" s="15"/>
      <c r="KZ165" s="15"/>
      <c r="LA165" s="15"/>
      <c r="LB165" s="15"/>
      <c r="LC165" s="15"/>
      <c r="LD165" s="15"/>
      <c r="LE165" s="15"/>
      <c r="LF165" s="15"/>
      <c r="LG165" s="15"/>
      <c r="LH165" s="15"/>
      <c r="LI165" s="15"/>
      <c r="LJ165" s="15"/>
      <c r="LK165" s="15"/>
      <c r="LL165" s="15"/>
      <c r="LM165" s="15"/>
      <c r="LN165" s="15"/>
      <c r="LO165" s="15"/>
      <c r="LP165" s="15"/>
      <c r="LQ165" s="15"/>
      <c r="LR165" s="15"/>
      <c r="LS165" s="15"/>
      <c r="LT165" s="15"/>
      <c r="LU165" s="15"/>
      <c r="LV165" s="15"/>
      <c r="LW165" s="15"/>
      <c r="LX165" s="15"/>
      <c r="LY165" s="15"/>
      <c r="LZ165" s="15"/>
      <c r="MA165" s="15"/>
      <c r="MB165" s="15"/>
      <c r="MC165" s="15"/>
      <c r="MD165" s="15"/>
      <c r="ME165" s="15"/>
      <c r="MF165" s="15"/>
      <c r="MG165" s="15"/>
      <c r="MH165" s="15"/>
      <c r="MI165" s="15"/>
      <c r="MJ165" s="15"/>
      <c r="MK165" s="15"/>
      <c r="ML165" s="15"/>
      <c r="MM165" s="15"/>
      <c r="MN165" s="15"/>
      <c r="MO165" s="15"/>
      <c r="MP165" s="15"/>
      <c r="MQ165" s="15"/>
      <c r="MR165" s="15"/>
      <c r="MS165" s="15"/>
      <c r="MT165" s="15"/>
      <c r="MU165" s="15"/>
      <c r="MV165" s="15"/>
      <c r="MW165" s="15"/>
      <c r="MX165" s="15"/>
      <c r="MY165" s="15"/>
      <c r="MZ165" s="15"/>
      <c r="NA165" s="15"/>
      <c r="NB165" s="15"/>
      <c r="NC165" s="15"/>
      <c r="ND165" s="15"/>
      <c r="NE165" s="15"/>
      <c r="NF165" s="15"/>
      <c r="NG165" s="15"/>
      <c r="NH165" s="15"/>
      <c r="NI165" s="15"/>
      <c r="NJ165" s="15"/>
      <c r="NK165" s="15"/>
      <c r="NL165" s="15"/>
      <c r="NM165" s="15"/>
      <c r="NN165" s="15"/>
      <c r="NO165" s="15"/>
      <c r="NP165" s="15"/>
      <c r="NQ165" s="15"/>
      <c r="NR165" s="15"/>
      <c r="NS165" s="15"/>
      <c r="NT165" s="15"/>
      <c r="NU165" s="15"/>
      <c r="NV165" s="15"/>
      <c r="NW165" s="15"/>
      <c r="NX165" s="15"/>
      <c r="NY165" s="15"/>
      <c r="NZ165" s="15"/>
      <c r="OA165" s="15"/>
      <c r="OB165" s="15"/>
      <c r="OC165" s="15"/>
      <c r="OD165" s="15"/>
      <c r="OE165" s="15"/>
      <c r="OF165" s="15"/>
      <c r="OG165" s="15"/>
      <c r="OH165" s="15"/>
      <c r="OI165" s="15"/>
      <c r="OJ165" s="15"/>
      <c r="OK165" s="15"/>
      <c r="OL165" s="15"/>
      <c r="OM165" s="15"/>
      <c r="ON165" s="15"/>
      <c r="OO165" s="15"/>
      <c r="OP165" s="15"/>
      <c r="OQ165" s="15"/>
      <c r="OR165" s="15"/>
      <c r="OS165" s="15"/>
      <c r="OT165" s="15"/>
      <c r="OU165" s="15"/>
      <c r="OV165" s="15"/>
      <c r="OW165" s="15"/>
      <c r="OX165" s="15"/>
      <c r="OY165" s="15"/>
      <c r="OZ165" s="15"/>
      <c r="PA165" s="15"/>
      <c r="PB165" s="15"/>
      <c r="PC165" s="15"/>
      <c r="PD165" s="15"/>
      <c r="PE165" s="15"/>
      <c r="PF165" s="15"/>
      <c r="PG165" s="15"/>
      <c r="PH165" s="15"/>
      <c r="PI165" s="15"/>
      <c r="PJ165" s="15"/>
      <c r="PK165" s="15"/>
      <c r="PL165" s="15"/>
      <c r="PM165" s="15"/>
      <c r="PN165" s="15"/>
      <c r="PO165" s="15"/>
      <c r="PP165" s="15"/>
      <c r="PQ165" s="15"/>
      <c r="PR165" s="15"/>
      <c r="PS165" s="15"/>
      <c r="PT165" s="15"/>
      <c r="PU165" s="15"/>
      <c r="PV165" s="15"/>
      <c r="PW165" s="15"/>
      <c r="PX165" s="15"/>
      <c r="PY165" s="15"/>
      <c r="PZ165" s="15"/>
      <c r="QA165" s="15"/>
      <c r="QB165" s="15"/>
      <c r="QC165" s="15"/>
      <c r="QD165" s="15"/>
    </row>
    <row r="166" spans="1:446" s="20" customFormat="1" ht="15" x14ac:dyDescent="0.3">
      <c r="A166" s="5"/>
      <c r="B166" s="6" t="s">
        <v>196</v>
      </c>
      <c r="C166" s="6"/>
      <c r="D166" s="6"/>
      <c r="E166" s="2"/>
      <c r="F166" s="7">
        <f>F165*3</f>
        <v>0</v>
      </c>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c r="AZ166" s="15"/>
      <c r="BA166" s="15"/>
      <c r="BB166" s="15"/>
      <c r="BC166" s="15"/>
      <c r="BD166" s="15"/>
      <c r="BE166" s="15"/>
      <c r="BF166" s="15"/>
      <c r="BG166" s="15"/>
      <c r="BH166" s="15"/>
      <c r="BI166" s="15"/>
      <c r="BJ166" s="15"/>
      <c r="BK166" s="15"/>
      <c r="BL166" s="15"/>
      <c r="BM166" s="15"/>
      <c r="BN166" s="15"/>
      <c r="BO166" s="15"/>
      <c r="BP166" s="15"/>
      <c r="BQ166" s="15"/>
      <c r="BR166" s="15"/>
      <c r="BS166" s="15"/>
      <c r="BT166" s="15"/>
      <c r="BU166" s="15"/>
      <c r="BV166" s="15"/>
      <c r="BW166" s="15"/>
      <c r="BX166" s="15"/>
      <c r="BY166" s="15"/>
      <c r="BZ166" s="15"/>
      <c r="CA166" s="15"/>
      <c r="CB166" s="15"/>
      <c r="CC166" s="15"/>
      <c r="CD166" s="15"/>
      <c r="CE166" s="15"/>
      <c r="CF166" s="15"/>
      <c r="CG166" s="15"/>
      <c r="CH166" s="15"/>
      <c r="CI166" s="15"/>
      <c r="CJ166" s="15"/>
      <c r="CK166" s="15"/>
      <c r="CL166" s="15"/>
      <c r="CM166" s="15"/>
      <c r="CN166" s="15"/>
      <c r="CO166" s="15"/>
      <c r="CP166" s="15"/>
      <c r="CQ166" s="15"/>
      <c r="CR166" s="15"/>
      <c r="CS166" s="15"/>
      <c r="CT166" s="15"/>
      <c r="CU166" s="15"/>
      <c r="CV166" s="15"/>
      <c r="CW166" s="15"/>
      <c r="CX166" s="15"/>
      <c r="CY166" s="15"/>
      <c r="CZ166" s="15"/>
      <c r="DA166" s="15"/>
      <c r="DB166" s="15"/>
      <c r="DC166" s="15"/>
      <c r="DD166" s="15"/>
      <c r="DE166" s="15"/>
      <c r="DF166" s="15"/>
      <c r="DG166" s="15"/>
      <c r="DH166" s="15"/>
      <c r="DI166" s="15"/>
      <c r="DJ166" s="15"/>
      <c r="DK166" s="15"/>
      <c r="DL166" s="15"/>
      <c r="DM166" s="15"/>
      <c r="DN166" s="15"/>
      <c r="DO166" s="15"/>
      <c r="DP166" s="15"/>
      <c r="DQ166" s="15"/>
      <c r="DR166" s="15"/>
      <c r="DS166" s="15"/>
      <c r="DT166" s="15"/>
      <c r="DU166" s="15"/>
      <c r="DV166" s="15"/>
      <c r="DW166" s="15"/>
      <c r="DX166" s="15"/>
      <c r="DY166" s="15"/>
      <c r="DZ166" s="15"/>
      <c r="EA166" s="15"/>
      <c r="EB166" s="15"/>
      <c r="EC166" s="15"/>
      <c r="ED166" s="15"/>
      <c r="EE166" s="15"/>
      <c r="EF166" s="15"/>
      <c r="EG166" s="15"/>
      <c r="EH166" s="15"/>
      <c r="EI166" s="15"/>
      <c r="EJ166" s="15"/>
      <c r="EK166" s="15"/>
      <c r="EL166" s="15"/>
      <c r="EM166" s="15"/>
      <c r="EN166" s="15"/>
      <c r="EO166" s="15"/>
      <c r="EP166" s="15"/>
      <c r="EQ166" s="15"/>
      <c r="ER166" s="15"/>
      <c r="ES166" s="15"/>
      <c r="ET166" s="15"/>
      <c r="EU166" s="15"/>
      <c r="EV166" s="15"/>
      <c r="EW166" s="15"/>
      <c r="EX166" s="15"/>
      <c r="EY166" s="15"/>
      <c r="EZ166" s="15"/>
      <c r="FA166" s="15"/>
      <c r="FB166" s="15"/>
      <c r="FC166" s="15"/>
      <c r="FD166" s="15"/>
      <c r="FE166" s="15"/>
      <c r="FF166" s="15"/>
      <c r="FG166" s="15"/>
      <c r="FH166" s="15"/>
      <c r="FI166" s="15"/>
      <c r="FJ166" s="15"/>
      <c r="FK166" s="15"/>
      <c r="FL166" s="15"/>
      <c r="FM166" s="15"/>
      <c r="FN166" s="15"/>
      <c r="FO166" s="15"/>
      <c r="FP166" s="15"/>
      <c r="FQ166" s="15"/>
      <c r="FR166" s="15"/>
      <c r="FS166" s="15"/>
      <c r="FT166" s="15"/>
      <c r="FU166" s="15"/>
      <c r="FV166" s="15"/>
      <c r="FW166" s="15"/>
      <c r="FX166" s="15"/>
      <c r="FY166" s="15"/>
      <c r="FZ166" s="15"/>
      <c r="GA166" s="15"/>
      <c r="GB166" s="15"/>
      <c r="GC166" s="15"/>
      <c r="GD166" s="15"/>
      <c r="GE166" s="15"/>
      <c r="GF166" s="15"/>
      <c r="GG166" s="15"/>
      <c r="GH166" s="15"/>
      <c r="GI166" s="15"/>
      <c r="GJ166" s="15"/>
      <c r="GK166" s="15"/>
      <c r="GL166" s="15"/>
      <c r="GM166" s="15"/>
      <c r="GN166" s="15"/>
      <c r="GO166" s="15"/>
      <c r="GP166" s="15"/>
      <c r="GQ166" s="15"/>
      <c r="GR166" s="15"/>
      <c r="GS166" s="15"/>
      <c r="GT166" s="15"/>
      <c r="GU166" s="15"/>
      <c r="GV166" s="15"/>
      <c r="GW166" s="15"/>
      <c r="GX166" s="15"/>
      <c r="GY166" s="15"/>
      <c r="GZ166" s="15"/>
      <c r="HA166" s="15"/>
      <c r="HB166" s="15"/>
      <c r="HC166" s="15"/>
      <c r="HD166" s="15"/>
      <c r="HE166" s="15"/>
      <c r="HF166" s="15"/>
      <c r="HG166" s="15"/>
      <c r="HH166" s="15"/>
      <c r="HI166" s="15"/>
      <c r="HJ166" s="15"/>
      <c r="HK166" s="15"/>
      <c r="HL166" s="15"/>
      <c r="HM166" s="15"/>
      <c r="HN166" s="15"/>
      <c r="HO166" s="15"/>
      <c r="HP166" s="15"/>
      <c r="HQ166" s="15"/>
      <c r="HR166" s="15"/>
      <c r="HS166" s="15"/>
      <c r="HT166" s="15"/>
      <c r="HU166" s="15"/>
      <c r="HV166" s="15"/>
      <c r="HW166" s="15"/>
      <c r="HX166" s="15"/>
      <c r="HY166" s="15"/>
      <c r="HZ166" s="15"/>
      <c r="IA166" s="15"/>
      <c r="IB166" s="15"/>
      <c r="IC166" s="15"/>
      <c r="ID166" s="15"/>
      <c r="IE166" s="15"/>
      <c r="IF166" s="15"/>
      <c r="IG166" s="15"/>
      <c r="IH166" s="15"/>
      <c r="II166" s="15"/>
      <c r="IJ166" s="15"/>
      <c r="IK166" s="15"/>
      <c r="IL166" s="15"/>
      <c r="IM166" s="15"/>
      <c r="IN166" s="15"/>
      <c r="IO166" s="15"/>
      <c r="IP166" s="15"/>
      <c r="IQ166" s="15"/>
      <c r="IR166" s="15"/>
      <c r="IS166" s="15"/>
      <c r="IT166" s="15"/>
      <c r="IU166" s="15"/>
      <c r="IV166" s="15"/>
      <c r="IW166" s="15"/>
      <c r="IX166" s="15"/>
      <c r="IY166" s="15"/>
      <c r="IZ166" s="15"/>
      <c r="JA166" s="15"/>
      <c r="JB166" s="15"/>
      <c r="JC166" s="15"/>
      <c r="JD166" s="15"/>
      <c r="JE166" s="15"/>
      <c r="JF166" s="15"/>
      <c r="JG166" s="15"/>
      <c r="JH166" s="15"/>
      <c r="JI166" s="15"/>
      <c r="JJ166" s="15"/>
      <c r="JK166" s="15"/>
      <c r="JL166" s="15"/>
      <c r="JM166" s="15"/>
      <c r="JN166" s="15"/>
      <c r="JO166" s="15"/>
      <c r="JP166" s="15"/>
      <c r="JQ166" s="15"/>
      <c r="JR166" s="15"/>
      <c r="JS166" s="15"/>
      <c r="JT166" s="15"/>
      <c r="JU166" s="15"/>
      <c r="JV166" s="15"/>
      <c r="JW166" s="15"/>
      <c r="JX166" s="15"/>
      <c r="JY166" s="15"/>
      <c r="JZ166" s="15"/>
      <c r="KA166" s="15"/>
      <c r="KB166" s="15"/>
      <c r="KC166" s="15"/>
      <c r="KD166" s="15"/>
      <c r="KE166" s="15"/>
      <c r="KF166" s="15"/>
      <c r="KG166" s="15"/>
      <c r="KH166" s="15"/>
      <c r="KI166" s="15"/>
      <c r="KJ166" s="15"/>
      <c r="KK166" s="15"/>
      <c r="KL166" s="15"/>
      <c r="KM166" s="15"/>
      <c r="KN166" s="15"/>
      <c r="KO166" s="15"/>
      <c r="KP166" s="15"/>
      <c r="KQ166" s="15"/>
      <c r="KR166" s="15"/>
      <c r="KS166" s="15"/>
      <c r="KT166" s="15"/>
      <c r="KU166" s="15"/>
      <c r="KV166" s="15"/>
      <c r="KW166" s="15"/>
      <c r="KX166" s="15"/>
      <c r="KY166" s="15"/>
      <c r="KZ166" s="15"/>
      <c r="LA166" s="15"/>
      <c r="LB166" s="15"/>
      <c r="LC166" s="15"/>
      <c r="LD166" s="15"/>
      <c r="LE166" s="15"/>
      <c r="LF166" s="15"/>
      <c r="LG166" s="15"/>
      <c r="LH166" s="15"/>
      <c r="LI166" s="15"/>
      <c r="LJ166" s="15"/>
      <c r="LK166" s="15"/>
      <c r="LL166" s="15"/>
      <c r="LM166" s="15"/>
      <c r="LN166" s="15"/>
      <c r="LO166" s="15"/>
      <c r="LP166" s="15"/>
      <c r="LQ166" s="15"/>
      <c r="LR166" s="15"/>
      <c r="LS166" s="15"/>
      <c r="LT166" s="15"/>
      <c r="LU166" s="15"/>
      <c r="LV166" s="15"/>
      <c r="LW166" s="15"/>
      <c r="LX166" s="15"/>
      <c r="LY166" s="15"/>
      <c r="LZ166" s="15"/>
      <c r="MA166" s="15"/>
      <c r="MB166" s="15"/>
      <c r="MC166" s="15"/>
      <c r="MD166" s="15"/>
      <c r="ME166" s="15"/>
      <c r="MF166" s="15"/>
      <c r="MG166" s="15"/>
      <c r="MH166" s="15"/>
      <c r="MI166" s="15"/>
      <c r="MJ166" s="15"/>
      <c r="MK166" s="15"/>
      <c r="ML166" s="15"/>
      <c r="MM166" s="15"/>
      <c r="MN166" s="15"/>
      <c r="MO166" s="15"/>
      <c r="MP166" s="15"/>
      <c r="MQ166" s="15"/>
      <c r="MR166" s="15"/>
      <c r="MS166" s="15"/>
      <c r="MT166" s="15"/>
      <c r="MU166" s="15"/>
      <c r="MV166" s="15"/>
      <c r="MW166" s="15"/>
      <c r="MX166" s="15"/>
      <c r="MY166" s="15"/>
      <c r="MZ166" s="15"/>
      <c r="NA166" s="15"/>
      <c r="NB166" s="15"/>
      <c r="NC166" s="15"/>
      <c r="ND166" s="15"/>
      <c r="NE166" s="15"/>
      <c r="NF166" s="15"/>
      <c r="NG166" s="15"/>
      <c r="NH166" s="15"/>
      <c r="NI166" s="15"/>
      <c r="NJ166" s="15"/>
      <c r="NK166" s="15"/>
      <c r="NL166" s="15"/>
      <c r="NM166" s="15"/>
      <c r="NN166" s="15"/>
      <c r="NO166" s="15"/>
      <c r="NP166" s="15"/>
      <c r="NQ166" s="15"/>
      <c r="NR166" s="15"/>
      <c r="NS166" s="15"/>
      <c r="NT166" s="15"/>
      <c r="NU166" s="15"/>
      <c r="NV166" s="15"/>
      <c r="NW166" s="15"/>
      <c r="NX166" s="15"/>
      <c r="NY166" s="15"/>
      <c r="NZ166" s="15"/>
      <c r="OA166" s="15"/>
      <c r="OB166" s="15"/>
      <c r="OC166" s="15"/>
      <c r="OD166" s="15"/>
      <c r="OE166" s="15"/>
      <c r="OF166" s="15"/>
      <c r="OG166" s="15"/>
      <c r="OH166" s="15"/>
      <c r="OI166" s="15"/>
      <c r="OJ166" s="15"/>
      <c r="OK166" s="15"/>
      <c r="OL166" s="15"/>
      <c r="OM166" s="15"/>
      <c r="ON166" s="15"/>
      <c r="OO166" s="15"/>
      <c r="OP166" s="15"/>
      <c r="OQ166" s="15"/>
      <c r="OR166" s="15"/>
      <c r="OS166" s="15"/>
      <c r="OT166" s="15"/>
      <c r="OU166" s="15"/>
      <c r="OV166" s="15"/>
      <c r="OW166" s="15"/>
      <c r="OX166" s="15"/>
      <c r="OY166" s="15"/>
      <c r="OZ166" s="15"/>
      <c r="PA166" s="15"/>
      <c r="PB166" s="15"/>
      <c r="PC166" s="15"/>
      <c r="PD166" s="15"/>
      <c r="PE166" s="15"/>
      <c r="PF166" s="15"/>
      <c r="PG166" s="15"/>
      <c r="PH166" s="15"/>
      <c r="PI166" s="15"/>
      <c r="PJ166" s="15"/>
      <c r="PK166" s="15"/>
      <c r="PL166" s="15"/>
      <c r="PM166" s="15"/>
      <c r="PN166" s="15"/>
      <c r="PO166" s="15"/>
      <c r="PP166" s="15"/>
      <c r="PQ166" s="15"/>
      <c r="PR166" s="15"/>
      <c r="PS166" s="15"/>
      <c r="PT166" s="15"/>
      <c r="PU166" s="15"/>
      <c r="PV166" s="15"/>
      <c r="PW166" s="15"/>
      <c r="PX166" s="15"/>
      <c r="PY166" s="15"/>
      <c r="PZ166" s="15"/>
      <c r="QA166" s="15"/>
      <c r="QB166" s="15"/>
      <c r="QC166" s="15"/>
      <c r="QD166" s="15"/>
    </row>
    <row r="167" spans="1:446" s="21" customFormat="1" ht="15" x14ac:dyDescent="0.3">
      <c r="A167" s="5" t="s">
        <v>197</v>
      </c>
      <c r="B167" s="6" t="s">
        <v>198</v>
      </c>
      <c r="C167" s="6"/>
      <c r="D167" s="6"/>
      <c r="E167" s="2"/>
      <c r="F167" s="7"/>
    </row>
    <row r="168" spans="1:446" s="22" customFormat="1" ht="16" x14ac:dyDescent="0.35">
      <c r="A168" s="8" t="s">
        <v>199</v>
      </c>
      <c r="B168" s="9" t="s">
        <v>200</v>
      </c>
      <c r="C168" s="9" t="s">
        <v>170</v>
      </c>
      <c r="D168" s="9">
        <v>12.48</v>
      </c>
      <c r="E168" s="1"/>
      <c r="F168" s="10">
        <f>D168*E168</f>
        <v>0</v>
      </c>
    </row>
    <row r="169" spans="1:446" s="22" customFormat="1" ht="31" x14ac:dyDescent="0.35">
      <c r="A169" s="8" t="s">
        <v>201</v>
      </c>
      <c r="B169" s="9" t="s">
        <v>202</v>
      </c>
      <c r="C169" s="9" t="s">
        <v>170</v>
      </c>
      <c r="D169" s="9">
        <v>2.5739999999999998</v>
      </c>
      <c r="E169" s="1"/>
      <c r="F169" s="10">
        <f t="shared" ref="F169:F180" si="5">D169*E169</f>
        <v>0</v>
      </c>
    </row>
    <row r="170" spans="1:446" s="22" customFormat="1" ht="16" x14ac:dyDescent="0.35">
      <c r="A170" s="8" t="s">
        <v>203</v>
      </c>
      <c r="B170" s="9" t="s">
        <v>204</v>
      </c>
      <c r="C170" s="9" t="s">
        <v>170</v>
      </c>
      <c r="D170" s="9">
        <v>0.42900000000000005</v>
      </c>
      <c r="E170" s="1"/>
      <c r="F170" s="10">
        <f t="shared" si="5"/>
        <v>0</v>
      </c>
    </row>
    <row r="171" spans="1:446" s="22" customFormat="1" ht="16" x14ac:dyDescent="0.35">
      <c r="A171" s="8" t="s">
        <v>205</v>
      </c>
      <c r="B171" s="9" t="s">
        <v>206</v>
      </c>
      <c r="C171" s="9" t="s">
        <v>170</v>
      </c>
      <c r="D171" s="9">
        <v>1.3530000000000004</v>
      </c>
      <c r="E171" s="1"/>
      <c r="F171" s="10">
        <f t="shared" si="5"/>
        <v>0</v>
      </c>
    </row>
    <row r="172" spans="1:446" s="22" customFormat="1" ht="16" x14ac:dyDescent="0.35">
      <c r="A172" s="8" t="s">
        <v>207</v>
      </c>
      <c r="B172" s="9" t="s">
        <v>208</v>
      </c>
      <c r="C172" s="9" t="s">
        <v>170</v>
      </c>
      <c r="D172" s="9">
        <v>0.79999999999999993</v>
      </c>
      <c r="E172" s="1"/>
      <c r="F172" s="10">
        <f t="shared" si="5"/>
        <v>0</v>
      </c>
    </row>
    <row r="173" spans="1:446" s="22" customFormat="1" ht="16" x14ac:dyDescent="0.35">
      <c r="A173" s="8" t="s">
        <v>209</v>
      </c>
      <c r="B173" s="9" t="s">
        <v>210</v>
      </c>
      <c r="C173" s="9" t="s">
        <v>170</v>
      </c>
      <c r="D173" s="9">
        <v>2.7359999999999998</v>
      </c>
      <c r="E173" s="1"/>
      <c r="F173" s="10">
        <f t="shared" si="5"/>
        <v>0</v>
      </c>
    </row>
    <row r="174" spans="1:446" s="22" customFormat="1" ht="16" x14ac:dyDescent="0.35">
      <c r="A174" s="8" t="s">
        <v>211</v>
      </c>
      <c r="B174" s="9" t="s">
        <v>212</v>
      </c>
      <c r="C174" s="9" t="s">
        <v>183</v>
      </c>
      <c r="D174" s="9">
        <v>6.6700000000000008</v>
      </c>
      <c r="E174" s="1"/>
      <c r="F174" s="10">
        <f t="shared" si="5"/>
        <v>0</v>
      </c>
    </row>
    <row r="175" spans="1:446" s="22" customFormat="1" ht="16" x14ac:dyDescent="0.35">
      <c r="A175" s="8" t="s">
        <v>213</v>
      </c>
      <c r="B175" s="9" t="s">
        <v>182</v>
      </c>
      <c r="C175" s="9" t="s">
        <v>183</v>
      </c>
      <c r="D175" s="9">
        <v>6.76</v>
      </c>
      <c r="E175" s="1"/>
      <c r="F175" s="10">
        <f t="shared" si="5"/>
        <v>0</v>
      </c>
    </row>
    <row r="176" spans="1:446" s="22" customFormat="1" ht="16" x14ac:dyDescent="0.35">
      <c r="A176" s="8" t="s">
        <v>214</v>
      </c>
      <c r="B176" s="9" t="s">
        <v>215</v>
      </c>
      <c r="C176" s="9" t="s">
        <v>183</v>
      </c>
      <c r="D176" s="9">
        <v>6.6700000000000008</v>
      </c>
      <c r="E176" s="1"/>
      <c r="F176" s="10">
        <f t="shared" si="5"/>
        <v>0</v>
      </c>
    </row>
    <row r="177" spans="1:446" s="22" customFormat="1" ht="16" x14ac:dyDescent="0.35">
      <c r="A177" s="8" t="s">
        <v>216</v>
      </c>
      <c r="B177" s="9" t="s">
        <v>217</v>
      </c>
      <c r="C177" s="9" t="s">
        <v>183</v>
      </c>
      <c r="D177" s="9">
        <v>7.6399999999999988</v>
      </c>
      <c r="E177" s="1"/>
      <c r="F177" s="10">
        <f t="shared" si="5"/>
        <v>0</v>
      </c>
    </row>
    <row r="178" spans="1:446" s="22" customFormat="1" ht="16" x14ac:dyDescent="0.35">
      <c r="A178" s="8" t="s">
        <v>218</v>
      </c>
      <c r="B178" s="9" t="s">
        <v>187</v>
      </c>
      <c r="C178" s="9" t="s">
        <v>183</v>
      </c>
      <c r="D178" s="9">
        <v>2.04</v>
      </c>
      <c r="E178" s="1"/>
      <c r="F178" s="10">
        <f t="shared" si="5"/>
        <v>0</v>
      </c>
    </row>
    <row r="179" spans="1:446" s="23" customFormat="1" ht="31" x14ac:dyDescent="0.35">
      <c r="A179" s="8" t="s">
        <v>219</v>
      </c>
      <c r="B179" s="9" t="s">
        <v>220</v>
      </c>
      <c r="C179" s="9" t="s">
        <v>190</v>
      </c>
      <c r="D179" s="9">
        <v>1</v>
      </c>
      <c r="E179" s="1"/>
      <c r="F179" s="10">
        <f t="shared" si="5"/>
        <v>0</v>
      </c>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2"/>
      <c r="BA179" s="22"/>
      <c r="BB179" s="22"/>
      <c r="BC179" s="22"/>
      <c r="BD179" s="22"/>
      <c r="BE179" s="22"/>
      <c r="BF179" s="22"/>
      <c r="BG179" s="22"/>
      <c r="BH179" s="22"/>
      <c r="BI179" s="22"/>
      <c r="BJ179" s="22"/>
      <c r="BK179" s="22"/>
      <c r="BL179" s="22"/>
      <c r="BM179" s="22"/>
      <c r="BN179" s="22"/>
      <c r="BO179" s="22"/>
      <c r="BP179" s="22"/>
      <c r="BQ179" s="22"/>
      <c r="BR179" s="22"/>
      <c r="BS179" s="22"/>
      <c r="BT179" s="22"/>
      <c r="BU179" s="22"/>
      <c r="BV179" s="22"/>
      <c r="BW179" s="22"/>
      <c r="BX179" s="22"/>
      <c r="BY179" s="22"/>
      <c r="BZ179" s="22"/>
      <c r="CA179" s="22"/>
      <c r="CB179" s="22"/>
      <c r="CC179" s="22"/>
      <c r="CD179" s="22"/>
      <c r="CE179" s="22"/>
      <c r="CF179" s="22"/>
      <c r="CG179" s="22"/>
      <c r="CH179" s="22"/>
      <c r="CI179" s="22"/>
      <c r="CJ179" s="22"/>
      <c r="CK179" s="22"/>
      <c r="CL179" s="22"/>
      <c r="CM179" s="22"/>
      <c r="CN179" s="22"/>
      <c r="CO179" s="22"/>
      <c r="CP179" s="22"/>
      <c r="CQ179" s="22"/>
      <c r="CR179" s="22"/>
      <c r="CS179" s="22"/>
      <c r="CT179" s="22"/>
      <c r="CU179" s="22"/>
      <c r="CV179" s="22"/>
      <c r="CW179" s="22"/>
      <c r="CX179" s="22"/>
      <c r="CY179" s="22"/>
      <c r="CZ179" s="22"/>
      <c r="DA179" s="22"/>
      <c r="DB179" s="22"/>
      <c r="DC179" s="22"/>
      <c r="DD179" s="22"/>
      <c r="DE179" s="22"/>
      <c r="DF179" s="22"/>
      <c r="DG179" s="22"/>
      <c r="DH179" s="22"/>
      <c r="DI179" s="22"/>
      <c r="DJ179" s="22"/>
      <c r="DK179" s="22"/>
      <c r="DL179" s="22"/>
      <c r="DM179" s="22"/>
      <c r="DN179" s="22"/>
      <c r="DO179" s="22"/>
      <c r="DP179" s="22"/>
      <c r="DQ179" s="22"/>
      <c r="DR179" s="22"/>
      <c r="DS179" s="22"/>
      <c r="DT179" s="22"/>
      <c r="DU179" s="22"/>
      <c r="DV179" s="22"/>
      <c r="DW179" s="22"/>
      <c r="DX179" s="22"/>
      <c r="DY179" s="22"/>
      <c r="DZ179" s="22"/>
      <c r="EA179" s="22"/>
      <c r="EB179" s="22"/>
      <c r="EC179" s="22"/>
      <c r="ED179" s="22"/>
      <c r="EE179" s="22"/>
      <c r="EF179" s="22"/>
      <c r="EG179" s="22"/>
      <c r="EH179" s="22"/>
      <c r="EI179" s="22"/>
      <c r="EJ179" s="22"/>
      <c r="EK179" s="22"/>
      <c r="EL179" s="22"/>
      <c r="EM179" s="22"/>
      <c r="EN179" s="22"/>
      <c r="EO179" s="22"/>
      <c r="EP179" s="22"/>
      <c r="EQ179" s="22"/>
      <c r="ER179" s="22"/>
      <c r="ES179" s="22"/>
      <c r="ET179" s="22"/>
      <c r="EU179" s="22"/>
      <c r="EV179" s="22"/>
      <c r="EW179" s="22"/>
      <c r="EX179" s="22"/>
      <c r="EY179" s="22"/>
      <c r="EZ179" s="22"/>
      <c r="FA179" s="22"/>
      <c r="FB179" s="22"/>
      <c r="FC179" s="22"/>
      <c r="FD179" s="22"/>
      <c r="FE179" s="22"/>
      <c r="FF179" s="22"/>
      <c r="FG179" s="22"/>
      <c r="FH179" s="22"/>
      <c r="FI179" s="22"/>
      <c r="FJ179" s="22"/>
      <c r="FK179" s="22"/>
      <c r="FL179" s="22"/>
      <c r="FM179" s="22"/>
      <c r="FN179" s="22"/>
      <c r="FO179" s="22"/>
      <c r="FP179" s="22"/>
      <c r="FQ179" s="22"/>
      <c r="FR179" s="22"/>
      <c r="FS179" s="22"/>
      <c r="FT179" s="22"/>
      <c r="FU179" s="22"/>
      <c r="FV179" s="22"/>
      <c r="FW179" s="22"/>
      <c r="FX179" s="22"/>
      <c r="FY179" s="22"/>
      <c r="FZ179" s="22"/>
      <c r="GA179" s="22"/>
      <c r="GB179" s="22"/>
      <c r="GC179" s="22"/>
      <c r="GD179" s="22"/>
      <c r="GE179" s="22"/>
      <c r="GF179" s="22"/>
      <c r="GG179" s="22"/>
      <c r="GH179" s="22"/>
      <c r="GI179" s="22"/>
      <c r="GJ179" s="22"/>
      <c r="GK179" s="22"/>
      <c r="GL179" s="22"/>
      <c r="GM179" s="22"/>
      <c r="GN179" s="22"/>
      <c r="GO179" s="22"/>
      <c r="GP179" s="22"/>
      <c r="GQ179" s="22"/>
      <c r="GR179" s="22"/>
      <c r="GS179" s="22"/>
      <c r="GT179" s="22"/>
      <c r="GU179" s="22"/>
      <c r="GV179" s="22"/>
      <c r="GW179" s="22"/>
      <c r="GX179" s="22"/>
      <c r="GY179" s="22"/>
      <c r="GZ179" s="22"/>
      <c r="HA179" s="22"/>
      <c r="HB179" s="22"/>
      <c r="HC179" s="22"/>
      <c r="HD179" s="22"/>
      <c r="HE179" s="22"/>
      <c r="HF179" s="22"/>
      <c r="HG179" s="22"/>
      <c r="HH179" s="22"/>
      <c r="HI179" s="22"/>
      <c r="HJ179" s="22"/>
      <c r="HK179" s="22"/>
      <c r="HL179" s="22"/>
      <c r="HM179" s="22"/>
      <c r="HN179" s="22"/>
      <c r="HO179" s="22"/>
      <c r="HP179" s="22"/>
      <c r="HQ179" s="22"/>
      <c r="HR179" s="22"/>
      <c r="HS179" s="22"/>
      <c r="HT179" s="22"/>
      <c r="HU179" s="22"/>
      <c r="HV179" s="22"/>
      <c r="HW179" s="22"/>
      <c r="HX179" s="22"/>
      <c r="HY179" s="22"/>
      <c r="HZ179" s="22"/>
      <c r="IA179" s="22"/>
      <c r="IB179" s="22"/>
      <c r="IC179" s="22"/>
      <c r="ID179" s="22"/>
      <c r="IE179" s="22"/>
      <c r="IF179" s="22"/>
      <c r="IG179" s="22"/>
      <c r="IH179" s="22"/>
      <c r="II179" s="22"/>
      <c r="IJ179" s="22"/>
      <c r="IK179" s="22"/>
      <c r="IL179" s="22"/>
      <c r="IM179" s="22"/>
      <c r="IN179" s="22"/>
      <c r="IO179" s="22"/>
      <c r="IP179" s="22"/>
      <c r="IQ179" s="22"/>
      <c r="IR179" s="22"/>
      <c r="IS179" s="22"/>
      <c r="IT179" s="22"/>
      <c r="IU179" s="22"/>
      <c r="IV179" s="22"/>
      <c r="IW179" s="22"/>
      <c r="IX179" s="22"/>
      <c r="IY179" s="22"/>
      <c r="IZ179" s="22"/>
      <c r="JA179" s="22"/>
      <c r="JB179" s="22"/>
      <c r="JC179" s="22"/>
      <c r="JD179" s="22"/>
      <c r="JE179" s="22"/>
      <c r="JF179" s="22"/>
      <c r="JG179" s="22"/>
      <c r="JH179" s="22"/>
      <c r="JI179" s="22"/>
      <c r="JJ179" s="22"/>
      <c r="JK179" s="22"/>
      <c r="JL179" s="22"/>
      <c r="JM179" s="22"/>
      <c r="JN179" s="22"/>
      <c r="JO179" s="22"/>
      <c r="JP179" s="22"/>
      <c r="JQ179" s="22"/>
      <c r="JR179" s="22"/>
      <c r="JS179" s="22"/>
      <c r="JT179" s="22"/>
      <c r="JU179" s="22"/>
      <c r="JV179" s="22"/>
      <c r="JW179" s="22"/>
      <c r="JX179" s="22"/>
      <c r="JY179" s="22"/>
      <c r="JZ179" s="22"/>
      <c r="KA179" s="22"/>
      <c r="KB179" s="22"/>
      <c r="KC179" s="22"/>
      <c r="KD179" s="22"/>
      <c r="KE179" s="22"/>
      <c r="KF179" s="22"/>
      <c r="KG179" s="22"/>
      <c r="KH179" s="22"/>
      <c r="KI179" s="22"/>
      <c r="KJ179" s="22"/>
      <c r="KK179" s="22"/>
      <c r="KL179" s="22"/>
      <c r="KM179" s="22"/>
      <c r="KN179" s="22"/>
      <c r="KO179" s="22"/>
      <c r="KP179" s="22"/>
      <c r="KQ179" s="22"/>
      <c r="KR179" s="22"/>
      <c r="KS179" s="22"/>
      <c r="KT179" s="22"/>
      <c r="KU179" s="22"/>
      <c r="KV179" s="22"/>
      <c r="KW179" s="22"/>
      <c r="KX179" s="22"/>
      <c r="KY179" s="22"/>
      <c r="KZ179" s="22"/>
      <c r="LA179" s="22"/>
      <c r="LB179" s="22"/>
      <c r="LC179" s="22"/>
      <c r="LD179" s="22"/>
      <c r="LE179" s="22"/>
      <c r="LF179" s="22"/>
      <c r="LG179" s="22"/>
      <c r="LH179" s="22"/>
      <c r="LI179" s="22"/>
      <c r="LJ179" s="22"/>
      <c r="LK179" s="22"/>
      <c r="LL179" s="22"/>
      <c r="LM179" s="22"/>
      <c r="LN179" s="22"/>
      <c r="LO179" s="22"/>
      <c r="LP179" s="22"/>
      <c r="LQ179" s="22"/>
      <c r="LR179" s="22"/>
      <c r="LS179" s="22"/>
      <c r="LT179" s="22"/>
      <c r="LU179" s="22"/>
      <c r="LV179" s="22"/>
      <c r="LW179" s="22"/>
      <c r="LX179" s="22"/>
      <c r="LY179" s="22"/>
      <c r="LZ179" s="22"/>
      <c r="MA179" s="22"/>
      <c r="MB179" s="22"/>
      <c r="MC179" s="22"/>
      <c r="MD179" s="22"/>
      <c r="ME179" s="22"/>
      <c r="MF179" s="22"/>
      <c r="MG179" s="22"/>
      <c r="MH179" s="22"/>
      <c r="MI179" s="22"/>
      <c r="MJ179" s="22"/>
      <c r="MK179" s="22"/>
      <c r="ML179" s="22"/>
      <c r="MM179" s="22"/>
      <c r="MN179" s="22"/>
      <c r="MO179" s="22"/>
      <c r="MP179" s="22"/>
      <c r="MQ179" s="22"/>
      <c r="MR179" s="22"/>
      <c r="MS179" s="22"/>
      <c r="MT179" s="22"/>
      <c r="MU179" s="22"/>
      <c r="MV179" s="22"/>
      <c r="MW179" s="22"/>
      <c r="MX179" s="22"/>
      <c r="MY179" s="22"/>
      <c r="MZ179" s="22"/>
      <c r="NA179" s="22"/>
      <c r="NB179" s="22"/>
      <c r="NC179" s="22"/>
      <c r="ND179" s="22"/>
      <c r="NE179" s="22"/>
      <c r="NF179" s="22"/>
      <c r="NG179" s="22"/>
      <c r="NH179" s="22"/>
      <c r="NI179" s="22"/>
      <c r="NJ179" s="22"/>
      <c r="NK179" s="22"/>
      <c r="NL179" s="22"/>
      <c r="NM179" s="22"/>
      <c r="NN179" s="22"/>
      <c r="NO179" s="22"/>
      <c r="NP179" s="22"/>
      <c r="NQ179" s="22"/>
      <c r="NR179" s="22"/>
      <c r="NS179" s="22"/>
      <c r="NT179" s="22"/>
      <c r="NU179" s="22"/>
      <c r="NV179" s="22"/>
      <c r="NW179" s="22"/>
      <c r="NX179" s="22"/>
      <c r="NY179" s="22"/>
      <c r="NZ179" s="22"/>
      <c r="OA179" s="22"/>
      <c r="OB179" s="22"/>
      <c r="OC179" s="22"/>
      <c r="OD179" s="22"/>
      <c r="OE179" s="22"/>
      <c r="OF179" s="22"/>
      <c r="OG179" s="22"/>
      <c r="OH179" s="22"/>
      <c r="OI179" s="22"/>
      <c r="OJ179" s="22"/>
      <c r="OK179" s="22"/>
      <c r="OL179" s="22"/>
      <c r="OM179" s="22"/>
      <c r="ON179" s="22"/>
      <c r="OO179" s="22"/>
      <c r="OP179" s="22"/>
      <c r="OQ179" s="22"/>
      <c r="OR179" s="22"/>
      <c r="OS179" s="22"/>
      <c r="OT179" s="22"/>
      <c r="OU179" s="22"/>
      <c r="OV179" s="22"/>
      <c r="OW179" s="22"/>
      <c r="OX179" s="22"/>
      <c r="OY179" s="22"/>
      <c r="OZ179" s="22"/>
      <c r="PA179" s="22"/>
      <c r="PB179" s="22"/>
      <c r="PC179" s="22"/>
      <c r="PD179" s="22"/>
      <c r="PE179" s="22"/>
      <c r="PF179" s="22"/>
      <c r="PG179" s="22"/>
      <c r="PH179" s="22"/>
      <c r="PI179" s="22"/>
      <c r="PJ179" s="22"/>
      <c r="PK179" s="22"/>
      <c r="PL179" s="22"/>
      <c r="PM179" s="22"/>
      <c r="PN179" s="22"/>
      <c r="PO179" s="22"/>
      <c r="PP179" s="22"/>
      <c r="PQ179" s="22"/>
      <c r="PR179" s="22"/>
      <c r="PS179" s="22"/>
      <c r="PT179" s="22"/>
      <c r="PU179" s="22"/>
      <c r="PV179" s="22"/>
      <c r="PW179" s="22"/>
      <c r="PX179" s="22"/>
      <c r="PY179" s="22"/>
      <c r="PZ179" s="22"/>
      <c r="QA179" s="22"/>
      <c r="QB179" s="22"/>
      <c r="QC179" s="22"/>
      <c r="QD179" s="22"/>
    </row>
    <row r="180" spans="1:446" s="23" customFormat="1" ht="31" x14ac:dyDescent="0.35">
      <c r="A180" s="8" t="s">
        <v>221</v>
      </c>
      <c r="B180" s="9" t="s">
        <v>222</v>
      </c>
      <c r="C180" s="9" t="s">
        <v>61</v>
      </c>
      <c r="D180" s="9">
        <v>1.25</v>
      </c>
      <c r="E180" s="1"/>
      <c r="F180" s="10">
        <f t="shared" si="5"/>
        <v>0</v>
      </c>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2"/>
      <c r="BA180" s="22"/>
      <c r="BB180" s="22"/>
      <c r="BC180" s="22"/>
      <c r="BD180" s="22"/>
      <c r="BE180" s="22"/>
      <c r="BF180" s="22"/>
      <c r="BG180" s="22"/>
      <c r="BH180" s="22"/>
      <c r="BI180" s="22"/>
      <c r="BJ180" s="22"/>
      <c r="BK180" s="22"/>
      <c r="BL180" s="22"/>
      <c r="BM180" s="22"/>
      <c r="BN180" s="22"/>
      <c r="BO180" s="22"/>
      <c r="BP180" s="22"/>
      <c r="BQ180" s="22"/>
      <c r="BR180" s="22"/>
      <c r="BS180" s="22"/>
      <c r="BT180" s="22"/>
      <c r="BU180" s="22"/>
      <c r="BV180" s="22"/>
      <c r="BW180" s="22"/>
      <c r="BX180" s="22"/>
      <c r="BY180" s="22"/>
      <c r="BZ180" s="22"/>
      <c r="CA180" s="22"/>
      <c r="CB180" s="22"/>
      <c r="CC180" s="22"/>
      <c r="CD180" s="22"/>
      <c r="CE180" s="22"/>
      <c r="CF180" s="22"/>
      <c r="CG180" s="22"/>
      <c r="CH180" s="22"/>
      <c r="CI180" s="22"/>
      <c r="CJ180" s="22"/>
      <c r="CK180" s="22"/>
      <c r="CL180" s="22"/>
      <c r="CM180" s="22"/>
      <c r="CN180" s="22"/>
      <c r="CO180" s="22"/>
      <c r="CP180" s="22"/>
      <c r="CQ180" s="22"/>
      <c r="CR180" s="22"/>
      <c r="CS180" s="22"/>
      <c r="CT180" s="22"/>
      <c r="CU180" s="22"/>
      <c r="CV180" s="22"/>
      <c r="CW180" s="22"/>
      <c r="CX180" s="22"/>
      <c r="CY180" s="22"/>
      <c r="CZ180" s="22"/>
      <c r="DA180" s="22"/>
      <c r="DB180" s="22"/>
      <c r="DC180" s="22"/>
      <c r="DD180" s="22"/>
      <c r="DE180" s="22"/>
      <c r="DF180" s="22"/>
      <c r="DG180" s="22"/>
      <c r="DH180" s="22"/>
      <c r="DI180" s="22"/>
      <c r="DJ180" s="22"/>
      <c r="DK180" s="22"/>
      <c r="DL180" s="22"/>
      <c r="DM180" s="22"/>
      <c r="DN180" s="22"/>
      <c r="DO180" s="22"/>
      <c r="DP180" s="22"/>
      <c r="DQ180" s="22"/>
      <c r="DR180" s="22"/>
      <c r="DS180" s="22"/>
      <c r="DT180" s="22"/>
      <c r="DU180" s="22"/>
      <c r="DV180" s="22"/>
      <c r="DW180" s="22"/>
      <c r="DX180" s="22"/>
      <c r="DY180" s="22"/>
      <c r="DZ180" s="22"/>
      <c r="EA180" s="22"/>
      <c r="EB180" s="22"/>
      <c r="EC180" s="22"/>
      <c r="ED180" s="22"/>
      <c r="EE180" s="22"/>
      <c r="EF180" s="22"/>
      <c r="EG180" s="22"/>
      <c r="EH180" s="22"/>
      <c r="EI180" s="22"/>
      <c r="EJ180" s="22"/>
      <c r="EK180" s="22"/>
      <c r="EL180" s="22"/>
      <c r="EM180" s="22"/>
      <c r="EN180" s="22"/>
      <c r="EO180" s="22"/>
      <c r="EP180" s="22"/>
      <c r="EQ180" s="22"/>
      <c r="ER180" s="22"/>
      <c r="ES180" s="22"/>
      <c r="ET180" s="22"/>
      <c r="EU180" s="22"/>
      <c r="EV180" s="22"/>
      <c r="EW180" s="22"/>
      <c r="EX180" s="22"/>
      <c r="EY180" s="22"/>
      <c r="EZ180" s="22"/>
      <c r="FA180" s="22"/>
      <c r="FB180" s="22"/>
      <c r="FC180" s="22"/>
      <c r="FD180" s="22"/>
      <c r="FE180" s="22"/>
      <c r="FF180" s="22"/>
      <c r="FG180" s="22"/>
      <c r="FH180" s="22"/>
      <c r="FI180" s="22"/>
      <c r="FJ180" s="22"/>
      <c r="FK180" s="22"/>
      <c r="FL180" s="22"/>
      <c r="FM180" s="22"/>
      <c r="FN180" s="22"/>
      <c r="FO180" s="22"/>
      <c r="FP180" s="22"/>
      <c r="FQ180" s="22"/>
      <c r="FR180" s="22"/>
      <c r="FS180" s="22"/>
      <c r="FT180" s="22"/>
      <c r="FU180" s="22"/>
      <c r="FV180" s="22"/>
      <c r="FW180" s="22"/>
      <c r="FX180" s="22"/>
      <c r="FY180" s="22"/>
      <c r="FZ180" s="22"/>
      <c r="GA180" s="22"/>
      <c r="GB180" s="22"/>
      <c r="GC180" s="22"/>
      <c r="GD180" s="22"/>
      <c r="GE180" s="22"/>
      <c r="GF180" s="22"/>
      <c r="GG180" s="22"/>
      <c r="GH180" s="22"/>
      <c r="GI180" s="22"/>
      <c r="GJ180" s="22"/>
      <c r="GK180" s="22"/>
      <c r="GL180" s="22"/>
      <c r="GM180" s="22"/>
      <c r="GN180" s="22"/>
      <c r="GO180" s="22"/>
      <c r="GP180" s="22"/>
      <c r="GQ180" s="22"/>
      <c r="GR180" s="22"/>
      <c r="GS180" s="22"/>
      <c r="GT180" s="22"/>
      <c r="GU180" s="22"/>
      <c r="GV180" s="22"/>
      <c r="GW180" s="22"/>
      <c r="GX180" s="22"/>
      <c r="GY180" s="22"/>
      <c r="GZ180" s="22"/>
      <c r="HA180" s="22"/>
      <c r="HB180" s="22"/>
      <c r="HC180" s="22"/>
      <c r="HD180" s="22"/>
      <c r="HE180" s="22"/>
      <c r="HF180" s="22"/>
      <c r="HG180" s="22"/>
      <c r="HH180" s="22"/>
      <c r="HI180" s="22"/>
      <c r="HJ180" s="22"/>
      <c r="HK180" s="22"/>
      <c r="HL180" s="22"/>
      <c r="HM180" s="22"/>
      <c r="HN180" s="22"/>
      <c r="HO180" s="22"/>
      <c r="HP180" s="22"/>
      <c r="HQ180" s="22"/>
      <c r="HR180" s="22"/>
      <c r="HS180" s="22"/>
      <c r="HT180" s="22"/>
      <c r="HU180" s="22"/>
      <c r="HV180" s="22"/>
      <c r="HW180" s="22"/>
      <c r="HX180" s="22"/>
      <c r="HY180" s="22"/>
      <c r="HZ180" s="22"/>
      <c r="IA180" s="22"/>
      <c r="IB180" s="22"/>
      <c r="IC180" s="22"/>
      <c r="ID180" s="22"/>
      <c r="IE180" s="22"/>
      <c r="IF180" s="22"/>
      <c r="IG180" s="22"/>
      <c r="IH180" s="22"/>
      <c r="II180" s="22"/>
      <c r="IJ180" s="22"/>
      <c r="IK180" s="22"/>
      <c r="IL180" s="22"/>
      <c r="IM180" s="22"/>
      <c r="IN180" s="22"/>
      <c r="IO180" s="22"/>
      <c r="IP180" s="22"/>
      <c r="IQ180" s="22"/>
      <c r="IR180" s="22"/>
      <c r="IS180" s="22"/>
      <c r="IT180" s="22"/>
      <c r="IU180" s="22"/>
      <c r="IV180" s="22"/>
      <c r="IW180" s="22"/>
      <c r="IX180" s="22"/>
      <c r="IY180" s="22"/>
      <c r="IZ180" s="22"/>
      <c r="JA180" s="22"/>
      <c r="JB180" s="22"/>
      <c r="JC180" s="22"/>
      <c r="JD180" s="22"/>
      <c r="JE180" s="22"/>
      <c r="JF180" s="22"/>
      <c r="JG180" s="22"/>
      <c r="JH180" s="22"/>
      <c r="JI180" s="22"/>
      <c r="JJ180" s="22"/>
      <c r="JK180" s="22"/>
      <c r="JL180" s="22"/>
      <c r="JM180" s="22"/>
      <c r="JN180" s="22"/>
      <c r="JO180" s="22"/>
      <c r="JP180" s="22"/>
      <c r="JQ180" s="22"/>
      <c r="JR180" s="22"/>
      <c r="JS180" s="22"/>
      <c r="JT180" s="22"/>
      <c r="JU180" s="22"/>
      <c r="JV180" s="22"/>
      <c r="JW180" s="22"/>
      <c r="JX180" s="22"/>
      <c r="JY180" s="22"/>
      <c r="JZ180" s="22"/>
      <c r="KA180" s="22"/>
      <c r="KB180" s="22"/>
      <c r="KC180" s="22"/>
      <c r="KD180" s="22"/>
      <c r="KE180" s="22"/>
      <c r="KF180" s="22"/>
      <c r="KG180" s="22"/>
      <c r="KH180" s="22"/>
      <c r="KI180" s="22"/>
      <c r="KJ180" s="22"/>
      <c r="KK180" s="22"/>
      <c r="KL180" s="22"/>
      <c r="KM180" s="22"/>
      <c r="KN180" s="22"/>
      <c r="KO180" s="22"/>
      <c r="KP180" s="22"/>
      <c r="KQ180" s="22"/>
      <c r="KR180" s="22"/>
      <c r="KS180" s="22"/>
      <c r="KT180" s="22"/>
      <c r="KU180" s="22"/>
      <c r="KV180" s="22"/>
      <c r="KW180" s="22"/>
      <c r="KX180" s="22"/>
      <c r="KY180" s="22"/>
      <c r="KZ180" s="22"/>
      <c r="LA180" s="22"/>
      <c r="LB180" s="22"/>
      <c r="LC180" s="22"/>
      <c r="LD180" s="22"/>
      <c r="LE180" s="22"/>
      <c r="LF180" s="22"/>
      <c r="LG180" s="22"/>
      <c r="LH180" s="22"/>
      <c r="LI180" s="22"/>
      <c r="LJ180" s="22"/>
      <c r="LK180" s="22"/>
      <c r="LL180" s="22"/>
      <c r="LM180" s="22"/>
      <c r="LN180" s="22"/>
      <c r="LO180" s="22"/>
      <c r="LP180" s="22"/>
      <c r="LQ180" s="22"/>
      <c r="LR180" s="22"/>
      <c r="LS180" s="22"/>
      <c r="LT180" s="22"/>
      <c r="LU180" s="22"/>
      <c r="LV180" s="22"/>
      <c r="LW180" s="22"/>
      <c r="LX180" s="22"/>
      <c r="LY180" s="22"/>
      <c r="LZ180" s="22"/>
      <c r="MA180" s="22"/>
      <c r="MB180" s="22"/>
      <c r="MC180" s="22"/>
      <c r="MD180" s="22"/>
      <c r="ME180" s="22"/>
      <c r="MF180" s="22"/>
      <c r="MG180" s="22"/>
      <c r="MH180" s="22"/>
      <c r="MI180" s="22"/>
      <c r="MJ180" s="22"/>
      <c r="MK180" s="22"/>
      <c r="ML180" s="22"/>
      <c r="MM180" s="22"/>
      <c r="MN180" s="22"/>
      <c r="MO180" s="22"/>
      <c r="MP180" s="22"/>
      <c r="MQ180" s="22"/>
      <c r="MR180" s="22"/>
      <c r="MS180" s="22"/>
      <c r="MT180" s="22"/>
      <c r="MU180" s="22"/>
      <c r="MV180" s="22"/>
      <c r="MW180" s="22"/>
      <c r="MX180" s="22"/>
      <c r="MY180" s="22"/>
      <c r="MZ180" s="22"/>
      <c r="NA180" s="22"/>
      <c r="NB180" s="22"/>
      <c r="NC180" s="22"/>
      <c r="ND180" s="22"/>
      <c r="NE180" s="22"/>
      <c r="NF180" s="22"/>
      <c r="NG180" s="22"/>
      <c r="NH180" s="22"/>
      <c r="NI180" s="22"/>
      <c r="NJ180" s="22"/>
      <c r="NK180" s="22"/>
      <c r="NL180" s="22"/>
      <c r="NM180" s="22"/>
      <c r="NN180" s="22"/>
      <c r="NO180" s="22"/>
      <c r="NP180" s="22"/>
      <c r="NQ180" s="22"/>
      <c r="NR180" s="22"/>
      <c r="NS180" s="22"/>
      <c r="NT180" s="22"/>
      <c r="NU180" s="22"/>
      <c r="NV180" s="22"/>
      <c r="NW180" s="22"/>
      <c r="NX180" s="22"/>
      <c r="NY180" s="22"/>
      <c r="NZ180" s="22"/>
      <c r="OA180" s="22"/>
      <c r="OB180" s="22"/>
      <c r="OC180" s="22"/>
      <c r="OD180" s="22"/>
      <c r="OE180" s="22"/>
      <c r="OF180" s="22"/>
      <c r="OG180" s="22"/>
      <c r="OH180" s="22"/>
      <c r="OI180" s="22"/>
      <c r="OJ180" s="22"/>
      <c r="OK180" s="22"/>
      <c r="OL180" s="22"/>
      <c r="OM180" s="22"/>
      <c r="ON180" s="22"/>
      <c r="OO180" s="22"/>
      <c r="OP180" s="22"/>
      <c r="OQ180" s="22"/>
      <c r="OR180" s="22"/>
      <c r="OS180" s="22"/>
      <c r="OT180" s="22"/>
      <c r="OU180" s="22"/>
      <c r="OV180" s="22"/>
      <c r="OW180" s="22"/>
      <c r="OX180" s="22"/>
      <c r="OY180" s="22"/>
      <c r="OZ180" s="22"/>
      <c r="PA180" s="22"/>
      <c r="PB180" s="22"/>
      <c r="PC180" s="22"/>
      <c r="PD180" s="22"/>
      <c r="PE180" s="22"/>
      <c r="PF180" s="22"/>
      <c r="PG180" s="22"/>
      <c r="PH180" s="22"/>
      <c r="PI180" s="22"/>
      <c r="PJ180" s="22"/>
      <c r="PK180" s="22"/>
      <c r="PL180" s="22"/>
      <c r="PM180" s="22"/>
      <c r="PN180" s="22"/>
      <c r="PO180" s="22"/>
      <c r="PP180" s="22"/>
      <c r="PQ180" s="22"/>
      <c r="PR180" s="22"/>
      <c r="PS180" s="22"/>
      <c r="PT180" s="22"/>
      <c r="PU180" s="22"/>
      <c r="PV180" s="22"/>
      <c r="PW180" s="22"/>
      <c r="PX180" s="22"/>
      <c r="PY180" s="22"/>
      <c r="PZ180" s="22"/>
      <c r="QA180" s="22"/>
      <c r="QB180" s="22"/>
      <c r="QC180" s="22"/>
      <c r="QD180" s="22"/>
    </row>
    <row r="181" spans="1:446" s="23" customFormat="1" ht="31" x14ac:dyDescent="0.35">
      <c r="A181" s="8" t="s">
        <v>223</v>
      </c>
      <c r="B181" s="9" t="s">
        <v>224</v>
      </c>
      <c r="C181" s="9"/>
      <c r="D181" s="9">
        <v>1</v>
      </c>
      <c r="E181" s="1"/>
      <c r="F181" s="10">
        <f>E181*D181</f>
        <v>0</v>
      </c>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2"/>
      <c r="BA181" s="22"/>
      <c r="BB181" s="22"/>
      <c r="BC181" s="22"/>
      <c r="BD181" s="22"/>
      <c r="BE181" s="22"/>
      <c r="BF181" s="22"/>
      <c r="BG181" s="22"/>
      <c r="BH181" s="22"/>
      <c r="BI181" s="22"/>
      <c r="BJ181" s="22"/>
      <c r="BK181" s="22"/>
      <c r="BL181" s="22"/>
      <c r="BM181" s="22"/>
      <c r="BN181" s="22"/>
      <c r="BO181" s="22"/>
      <c r="BP181" s="22"/>
      <c r="BQ181" s="22"/>
      <c r="BR181" s="22"/>
      <c r="BS181" s="22"/>
      <c r="BT181" s="22"/>
      <c r="BU181" s="22"/>
      <c r="BV181" s="22"/>
      <c r="BW181" s="22"/>
      <c r="BX181" s="22"/>
      <c r="BY181" s="22"/>
      <c r="BZ181" s="22"/>
      <c r="CA181" s="22"/>
      <c r="CB181" s="22"/>
      <c r="CC181" s="22"/>
      <c r="CD181" s="22"/>
      <c r="CE181" s="22"/>
      <c r="CF181" s="22"/>
      <c r="CG181" s="22"/>
      <c r="CH181" s="22"/>
      <c r="CI181" s="22"/>
      <c r="CJ181" s="22"/>
      <c r="CK181" s="22"/>
      <c r="CL181" s="22"/>
      <c r="CM181" s="22"/>
      <c r="CN181" s="22"/>
      <c r="CO181" s="22"/>
      <c r="CP181" s="22"/>
      <c r="CQ181" s="22"/>
      <c r="CR181" s="22"/>
      <c r="CS181" s="22"/>
      <c r="CT181" s="22"/>
      <c r="CU181" s="22"/>
      <c r="CV181" s="22"/>
      <c r="CW181" s="22"/>
      <c r="CX181" s="22"/>
      <c r="CY181" s="22"/>
      <c r="CZ181" s="22"/>
      <c r="DA181" s="22"/>
      <c r="DB181" s="22"/>
      <c r="DC181" s="22"/>
      <c r="DD181" s="22"/>
      <c r="DE181" s="22"/>
      <c r="DF181" s="22"/>
      <c r="DG181" s="22"/>
      <c r="DH181" s="22"/>
      <c r="DI181" s="22"/>
      <c r="DJ181" s="22"/>
      <c r="DK181" s="22"/>
      <c r="DL181" s="22"/>
      <c r="DM181" s="22"/>
      <c r="DN181" s="22"/>
      <c r="DO181" s="22"/>
      <c r="DP181" s="22"/>
      <c r="DQ181" s="22"/>
      <c r="DR181" s="22"/>
      <c r="DS181" s="22"/>
      <c r="DT181" s="22"/>
      <c r="DU181" s="22"/>
      <c r="DV181" s="22"/>
      <c r="DW181" s="22"/>
      <c r="DX181" s="22"/>
      <c r="DY181" s="22"/>
      <c r="DZ181" s="22"/>
      <c r="EA181" s="22"/>
      <c r="EB181" s="22"/>
      <c r="EC181" s="22"/>
      <c r="ED181" s="22"/>
      <c r="EE181" s="22"/>
      <c r="EF181" s="22"/>
      <c r="EG181" s="22"/>
      <c r="EH181" s="22"/>
      <c r="EI181" s="22"/>
      <c r="EJ181" s="22"/>
      <c r="EK181" s="22"/>
      <c r="EL181" s="22"/>
      <c r="EM181" s="22"/>
      <c r="EN181" s="22"/>
      <c r="EO181" s="22"/>
      <c r="EP181" s="22"/>
      <c r="EQ181" s="22"/>
      <c r="ER181" s="22"/>
      <c r="ES181" s="22"/>
      <c r="ET181" s="22"/>
      <c r="EU181" s="22"/>
      <c r="EV181" s="22"/>
      <c r="EW181" s="22"/>
      <c r="EX181" s="22"/>
      <c r="EY181" s="22"/>
      <c r="EZ181" s="22"/>
      <c r="FA181" s="22"/>
      <c r="FB181" s="22"/>
      <c r="FC181" s="22"/>
      <c r="FD181" s="22"/>
      <c r="FE181" s="22"/>
      <c r="FF181" s="22"/>
      <c r="FG181" s="22"/>
      <c r="FH181" s="22"/>
      <c r="FI181" s="22"/>
      <c r="FJ181" s="22"/>
      <c r="FK181" s="22"/>
      <c r="FL181" s="22"/>
      <c r="FM181" s="22"/>
      <c r="FN181" s="22"/>
      <c r="FO181" s="22"/>
      <c r="FP181" s="22"/>
      <c r="FQ181" s="22"/>
      <c r="FR181" s="22"/>
      <c r="FS181" s="22"/>
      <c r="FT181" s="22"/>
      <c r="FU181" s="22"/>
      <c r="FV181" s="22"/>
      <c r="FW181" s="22"/>
      <c r="FX181" s="22"/>
      <c r="FY181" s="22"/>
      <c r="FZ181" s="22"/>
      <c r="GA181" s="22"/>
      <c r="GB181" s="22"/>
      <c r="GC181" s="22"/>
      <c r="GD181" s="22"/>
      <c r="GE181" s="22"/>
      <c r="GF181" s="22"/>
      <c r="GG181" s="22"/>
      <c r="GH181" s="22"/>
      <c r="GI181" s="22"/>
      <c r="GJ181" s="22"/>
      <c r="GK181" s="22"/>
      <c r="GL181" s="22"/>
      <c r="GM181" s="22"/>
      <c r="GN181" s="22"/>
      <c r="GO181" s="22"/>
      <c r="GP181" s="22"/>
      <c r="GQ181" s="22"/>
      <c r="GR181" s="22"/>
      <c r="GS181" s="22"/>
      <c r="GT181" s="22"/>
      <c r="GU181" s="22"/>
      <c r="GV181" s="22"/>
      <c r="GW181" s="22"/>
      <c r="GX181" s="22"/>
      <c r="GY181" s="22"/>
      <c r="GZ181" s="22"/>
      <c r="HA181" s="22"/>
      <c r="HB181" s="22"/>
      <c r="HC181" s="22"/>
      <c r="HD181" s="22"/>
      <c r="HE181" s="22"/>
      <c r="HF181" s="22"/>
      <c r="HG181" s="22"/>
      <c r="HH181" s="22"/>
      <c r="HI181" s="22"/>
      <c r="HJ181" s="22"/>
      <c r="HK181" s="22"/>
      <c r="HL181" s="22"/>
      <c r="HM181" s="22"/>
      <c r="HN181" s="22"/>
      <c r="HO181" s="22"/>
      <c r="HP181" s="22"/>
      <c r="HQ181" s="22"/>
      <c r="HR181" s="22"/>
      <c r="HS181" s="22"/>
      <c r="HT181" s="22"/>
      <c r="HU181" s="22"/>
      <c r="HV181" s="22"/>
      <c r="HW181" s="22"/>
      <c r="HX181" s="22"/>
      <c r="HY181" s="22"/>
      <c r="HZ181" s="22"/>
      <c r="IA181" s="22"/>
      <c r="IB181" s="22"/>
      <c r="IC181" s="22"/>
      <c r="ID181" s="22"/>
      <c r="IE181" s="22"/>
      <c r="IF181" s="22"/>
      <c r="IG181" s="22"/>
      <c r="IH181" s="22"/>
      <c r="II181" s="22"/>
      <c r="IJ181" s="22"/>
      <c r="IK181" s="22"/>
      <c r="IL181" s="22"/>
      <c r="IM181" s="22"/>
      <c r="IN181" s="22"/>
      <c r="IO181" s="22"/>
      <c r="IP181" s="22"/>
      <c r="IQ181" s="22"/>
      <c r="IR181" s="22"/>
      <c r="IS181" s="22"/>
      <c r="IT181" s="22"/>
      <c r="IU181" s="22"/>
      <c r="IV181" s="22"/>
      <c r="IW181" s="22"/>
      <c r="IX181" s="22"/>
      <c r="IY181" s="22"/>
      <c r="IZ181" s="22"/>
      <c r="JA181" s="22"/>
      <c r="JB181" s="22"/>
      <c r="JC181" s="22"/>
      <c r="JD181" s="22"/>
      <c r="JE181" s="22"/>
      <c r="JF181" s="22"/>
      <c r="JG181" s="22"/>
      <c r="JH181" s="22"/>
      <c r="JI181" s="22"/>
      <c r="JJ181" s="22"/>
      <c r="JK181" s="22"/>
      <c r="JL181" s="22"/>
      <c r="JM181" s="22"/>
      <c r="JN181" s="22"/>
      <c r="JO181" s="22"/>
      <c r="JP181" s="22"/>
      <c r="JQ181" s="22"/>
      <c r="JR181" s="22"/>
      <c r="JS181" s="22"/>
      <c r="JT181" s="22"/>
      <c r="JU181" s="22"/>
      <c r="JV181" s="22"/>
      <c r="JW181" s="22"/>
      <c r="JX181" s="22"/>
      <c r="JY181" s="22"/>
      <c r="JZ181" s="22"/>
      <c r="KA181" s="22"/>
      <c r="KB181" s="22"/>
      <c r="KC181" s="22"/>
      <c r="KD181" s="22"/>
      <c r="KE181" s="22"/>
      <c r="KF181" s="22"/>
      <c r="KG181" s="22"/>
      <c r="KH181" s="22"/>
      <c r="KI181" s="22"/>
      <c r="KJ181" s="22"/>
      <c r="KK181" s="22"/>
      <c r="KL181" s="22"/>
      <c r="KM181" s="22"/>
      <c r="KN181" s="22"/>
      <c r="KO181" s="22"/>
      <c r="KP181" s="22"/>
      <c r="KQ181" s="22"/>
      <c r="KR181" s="22"/>
      <c r="KS181" s="22"/>
      <c r="KT181" s="22"/>
      <c r="KU181" s="22"/>
      <c r="KV181" s="22"/>
      <c r="KW181" s="22"/>
      <c r="KX181" s="22"/>
      <c r="KY181" s="22"/>
      <c r="KZ181" s="22"/>
      <c r="LA181" s="22"/>
      <c r="LB181" s="22"/>
      <c r="LC181" s="22"/>
      <c r="LD181" s="22"/>
      <c r="LE181" s="22"/>
      <c r="LF181" s="22"/>
      <c r="LG181" s="22"/>
      <c r="LH181" s="22"/>
      <c r="LI181" s="22"/>
      <c r="LJ181" s="22"/>
      <c r="LK181" s="22"/>
      <c r="LL181" s="22"/>
      <c r="LM181" s="22"/>
      <c r="LN181" s="22"/>
      <c r="LO181" s="22"/>
      <c r="LP181" s="22"/>
      <c r="LQ181" s="22"/>
      <c r="LR181" s="22"/>
      <c r="LS181" s="22"/>
      <c r="LT181" s="22"/>
      <c r="LU181" s="22"/>
      <c r="LV181" s="22"/>
      <c r="LW181" s="22"/>
      <c r="LX181" s="22"/>
      <c r="LY181" s="22"/>
      <c r="LZ181" s="22"/>
      <c r="MA181" s="22"/>
      <c r="MB181" s="22"/>
      <c r="MC181" s="22"/>
      <c r="MD181" s="22"/>
      <c r="ME181" s="22"/>
      <c r="MF181" s="22"/>
      <c r="MG181" s="22"/>
      <c r="MH181" s="22"/>
      <c r="MI181" s="22"/>
      <c r="MJ181" s="22"/>
      <c r="MK181" s="22"/>
      <c r="ML181" s="22"/>
      <c r="MM181" s="22"/>
      <c r="MN181" s="22"/>
      <c r="MO181" s="22"/>
      <c r="MP181" s="22"/>
      <c r="MQ181" s="22"/>
      <c r="MR181" s="22"/>
      <c r="MS181" s="22"/>
      <c r="MT181" s="22"/>
      <c r="MU181" s="22"/>
      <c r="MV181" s="22"/>
      <c r="MW181" s="22"/>
      <c r="MX181" s="22"/>
      <c r="MY181" s="22"/>
      <c r="MZ181" s="22"/>
      <c r="NA181" s="22"/>
      <c r="NB181" s="22"/>
      <c r="NC181" s="22"/>
      <c r="ND181" s="22"/>
      <c r="NE181" s="22"/>
      <c r="NF181" s="22"/>
      <c r="NG181" s="22"/>
      <c r="NH181" s="22"/>
      <c r="NI181" s="22"/>
      <c r="NJ181" s="22"/>
      <c r="NK181" s="22"/>
      <c r="NL181" s="22"/>
      <c r="NM181" s="22"/>
      <c r="NN181" s="22"/>
      <c r="NO181" s="22"/>
      <c r="NP181" s="22"/>
      <c r="NQ181" s="22"/>
      <c r="NR181" s="22"/>
      <c r="NS181" s="22"/>
      <c r="NT181" s="22"/>
      <c r="NU181" s="22"/>
      <c r="NV181" s="22"/>
      <c r="NW181" s="22"/>
      <c r="NX181" s="22"/>
      <c r="NY181" s="22"/>
      <c r="NZ181" s="22"/>
      <c r="OA181" s="22"/>
      <c r="OB181" s="22"/>
      <c r="OC181" s="22"/>
      <c r="OD181" s="22"/>
      <c r="OE181" s="22"/>
      <c r="OF181" s="22"/>
      <c r="OG181" s="22"/>
      <c r="OH181" s="22"/>
      <c r="OI181" s="22"/>
      <c r="OJ181" s="22"/>
      <c r="OK181" s="22"/>
      <c r="OL181" s="22"/>
      <c r="OM181" s="22"/>
      <c r="ON181" s="22"/>
      <c r="OO181" s="22"/>
      <c r="OP181" s="22"/>
      <c r="OQ181" s="22"/>
      <c r="OR181" s="22"/>
      <c r="OS181" s="22"/>
      <c r="OT181" s="22"/>
      <c r="OU181" s="22"/>
      <c r="OV181" s="22"/>
      <c r="OW181" s="22"/>
      <c r="OX181" s="22"/>
      <c r="OY181" s="22"/>
      <c r="OZ181" s="22"/>
      <c r="PA181" s="22"/>
      <c r="PB181" s="22"/>
      <c r="PC181" s="22"/>
      <c r="PD181" s="22"/>
      <c r="PE181" s="22"/>
      <c r="PF181" s="22"/>
      <c r="PG181" s="22"/>
      <c r="PH181" s="22"/>
      <c r="PI181" s="22"/>
      <c r="PJ181" s="22"/>
      <c r="PK181" s="22"/>
      <c r="PL181" s="22"/>
      <c r="PM181" s="22"/>
      <c r="PN181" s="22"/>
      <c r="PO181" s="22"/>
      <c r="PP181" s="22"/>
      <c r="PQ181" s="22"/>
      <c r="PR181" s="22"/>
      <c r="PS181" s="22"/>
      <c r="PT181" s="22"/>
      <c r="PU181" s="22"/>
      <c r="PV181" s="22"/>
      <c r="PW181" s="22"/>
      <c r="PX181" s="22"/>
      <c r="PY181" s="22"/>
      <c r="PZ181" s="22"/>
      <c r="QA181" s="22"/>
      <c r="QB181" s="22"/>
      <c r="QC181" s="22"/>
      <c r="QD181" s="22"/>
    </row>
    <row r="182" spans="1:446" s="24" customFormat="1" ht="15" x14ac:dyDescent="0.3">
      <c r="A182" s="5"/>
      <c r="B182" s="6" t="s">
        <v>195</v>
      </c>
      <c r="C182" s="6"/>
      <c r="D182" s="6"/>
      <c r="E182" s="2"/>
      <c r="F182" s="7">
        <f>SUM(F168:F181)</f>
        <v>0</v>
      </c>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c r="DI182" s="21"/>
      <c r="DJ182" s="21"/>
      <c r="DK182" s="21"/>
      <c r="DL182" s="21"/>
      <c r="DM182" s="21"/>
      <c r="DN182" s="21"/>
      <c r="DO182" s="21"/>
      <c r="DP182" s="21"/>
      <c r="DQ182" s="21"/>
      <c r="DR182" s="21"/>
      <c r="DS182" s="21"/>
      <c r="DT182" s="21"/>
      <c r="DU182" s="21"/>
      <c r="DV182" s="21"/>
      <c r="DW182" s="21"/>
      <c r="DX182" s="21"/>
      <c r="DY182" s="21"/>
      <c r="DZ182" s="21"/>
      <c r="EA182" s="21"/>
      <c r="EB182" s="21"/>
      <c r="EC182" s="21"/>
      <c r="ED182" s="21"/>
      <c r="EE182" s="21"/>
      <c r="EF182" s="21"/>
      <c r="EG182" s="21"/>
      <c r="EH182" s="21"/>
      <c r="EI182" s="21"/>
      <c r="EJ182" s="21"/>
      <c r="EK182" s="21"/>
      <c r="EL182" s="21"/>
      <c r="EM182" s="21"/>
      <c r="EN182" s="21"/>
      <c r="EO182" s="21"/>
      <c r="EP182" s="21"/>
      <c r="EQ182" s="21"/>
      <c r="ER182" s="21"/>
      <c r="ES182" s="21"/>
      <c r="ET182" s="21"/>
      <c r="EU182" s="21"/>
      <c r="EV182" s="21"/>
      <c r="EW182" s="21"/>
      <c r="EX182" s="21"/>
      <c r="EY182" s="21"/>
      <c r="EZ182" s="21"/>
      <c r="FA182" s="21"/>
      <c r="FB182" s="21"/>
      <c r="FC182" s="21"/>
      <c r="FD182" s="21"/>
      <c r="FE182" s="21"/>
      <c r="FF182" s="21"/>
      <c r="FG182" s="21"/>
      <c r="FH182" s="21"/>
      <c r="FI182" s="21"/>
      <c r="FJ182" s="21"/>
      <c r="FK182" s="21"/>
      <c r="FL182" s="21"/>
      <c r="FM182" s="21"/>
      <c r="FN182" s="21"/>
      <c r="FO182" s="21"/>
      <c r="FP182" s="21"/>
      <c r="FQ182" s="21"/>
      <c r="FR182" s="21"/>
      <c r="FS182" s="21"/>
      <c r="FT182" s="21"/>
      <c r="FU182" s="21"/>
      <c r="FV182" s="21"/>
      <c r="FW182" s="21"/>
      <c r="FX182" s="21"/>
      <c r="FY182" s="21"/>
      <c r="FZ182" s="21"/>
      <c r="GA182" s="21"/>
      <c r="GB182" s="21"/>
      <c r="GC182" s="21"/>
      <c r="GD182" s="21"/>
      <c r="GE182" s="21"/>
      <c r="GF182" s="21"/>
      <c r="GG182" s="21"/>
      <c r="GH182" s="21"/>
      <c r="GI182" s="21"/>
      <c r="GJ182" s="21"/>
      <c r="GK182" s="21"/>
      <c r="GL182" s="21"/>
      <c r="GM182" s="21"/>
      <c r="GN182" s="21"/>
      <c r="GO182" s="21"/>
      <c r="GP182" s="21"/>
      <c r="GQ182" s="21"/>
      <c r="GR182" s="21"/>
      <c r="GS182" s="21"/>
      <c r="GT182" s="21"/>
      <c r="GU182" s="21"/>
      <c r="GV182" s="21"/>
      <c r="GW182" s="21"/>
      <c r="GX182" s="21"/>
      <c r="GY182" s="21"/>
      <c r="GZ182" s="21"/>
      <c r="HA182" s="21"/>
      <c r="HB182" s="21"/>
      <c r="HC182" s="21"/>
      <c r="HD182" s="21"/>
      <c r="HE182" s="21"/>
      <c r="HF182" s="21"/>
      <c r="HG182" s="21"/>
      <c r="HH182" s="21"/>
      <c r="HI182" s="21"/>
      <c r="HJ182" s="21"/>
      <c r="HK182" s="21"/>
      <c r="HL182" s="21"/>
      <c r="HM182" s="21"/>
      <c r="HN182" s="21"/>
      <c r="HO182" s="21"/>
      <c r="HP182" s="21"/>
      <c r="HQ182" s="21"/>
      <c r="HR182" s="21"/>
      <c r="HS182" s="21"/>
      <c r="HT182" s="21"/>
      <c r="HU182" s="21"/>
      <c r="HV182" s="21"/>
      <c r="HW182" s="21"/>
      <c r="HX182" s="21"/>
      <c r="HY182" s="21"/>
      <c r="HZ182" s="21"/>
      <c r="IA182" s="21"/>
      <c r="IB182" s="21"/>
      <c r="IC182" s="21"/>
      <c r="ID182" s="21"/>
      <c r="IE182" s="21"/>
      <c r="IF182" s="21"/>
      <c r="IG182" s="21"/>
      <c r="IH182" s="21"/>
      <c r="II182" s="21"/>
      <c r="IJ182" s="21"/>
      <c r="IK182" s="21"/>
      <c r="IL182" s="21"/>
      <c r="IM182" s="21"/>
      <c r="IN182" s="21"/>
      <c r="IO182" s="21"/>
      <c r="IP182" s="21"/>
      <c r="IQ182" s="21"/>
      <c r="IR182" s="21"/>
      <c r="IS182" s="21"/>
      <c r="IT182" s="21"/>
      <c r="IU182" s="21"/>
      <c r="IV182" s="21"/>
      <c r="IW182" s="21"/>
      <c r="IX182" s="21"/>
      <c r="IY182" s="21"/>
      <c r="IZ182" s="21"/>
      <c r="JA182" s="21"/>
      <c r="JB182" s="21"/>
      <c r="JC182" s="21"/>
      <c r="JD182" s="21"/>
      <c r="JE182" s="21"/>
      <c r="JF182" s="21"/>
      <c r="JG182" s="21"/>
      <c r="JH182" s="21"/>
      <c r="JI182" s="21"/>
      <c r="JJ182" s="21"/>
      <c r="JK182" s="21"/>
      <c r="JL182" s="21"/>
      <c r="JM182" s="21"/>
      <c r="JN182" s="21"/>
      <c r="JO182" s="21"/>
      <c r="JP182" s="21"/>
      <c r="JQ182" s="21"/>
      <c r="JR182" s="21"/>
      <c r="JS182" s="21"/>
      <c r="JT182" s="21"/>
      <c r="JU182" s="21"/>
      <c r="JV182" s="21"/>
      <c r="JW182" s="21"/>
      <c r="JX182" s="21"/>
      <c r="JY182" s="21"/>
      <c r="JZ182" s="21"/>
      <c r="KA182" s="21"/>
      <c r="KB182" s="21"/>
      <c r="KC182" s="21"/>
      <c r="KD182" s="21"/>
      <c r="KE182" s="21"/>
      <c r="KF182" s="21"/>
      <c r="KG182" s="21"/>
      <c r="KH182" s="21"/>
      <c r="KI182" s="21"/>
      <c r="KJ182" s="21"/>
      <c r="KK182" s="21"/>
      <c r="KL182" s="21"/>
      <c r="KM182" s="21"/>
      <c r="KN182" s="21"/>
      <c r="KO182" s="21"/>
      <c r="KP182" s="21"/>
      <c r="KQ182" s="21"/>
      <c r="KR182" s="21"/>
      <c r="KS182" s="21"/>
      <c r="KT182" s="21"/>
      <c r="KU182" s="21"/>
      <c r="KV182" s="21"/>
      <c r="KW182" s="21"/>
      <c r="KX182" s="21"/>
      <c r="KY182" s="21"/>
      <c r="KZ182" s="21"/>
      <c r="LA182" s="21"/>
      <c r="LB182" s="21"/>
      <c r="LC182" s="21"/>
      <c r="LD182" s="21"/>
      <c r="LE182" s="21"/>
      <c r="LF182" s="21"/>
      <c r="LG182" s="21"/>
      <c r="LH182" s="21"/>
      <c r="LI182" s="21"/>
      <c r="LJ182" s="21"/>
      <c r="LK182" s="21"/>
      <c r="LL182" s="21"/>
      <c r="LM182" s="21"/>
      <c r="LN182" s="21"/>
      <c r="LO182" s="21"/>
      <c r="LP182" s="21"/>
      <c r="LQ182" s="21"/>
      <c r="LR182" s="21"/>
      <c r="LS182" s="21"/>
      <c r="LT182" s="21"/>
      <c r="LU182" s="21"/>
      <c r="LV182" s="21"/>
      <c r="LW182" s="21"/>
      <c r="LX182" s="21"/>
      <c r="LY182" s="21"/>
      <c r="LZ182" s="21"/>
      <c r="MA182" s="21"/>
      <c r="MB182" s="21"/>
      <c r="MC182" s="21"/>
      <c r="MD182" s="21"/>
      <c r="ME182" s="21"/>
      <c r="MF182" s="21"/>
      <c r="MG182" s="21"/>
      <c r="MH182" s="21"/>
      <c r="MI182" s="21"/>
      <c r="MJ182" s="21"/>
      <c r="MK182" s="21"/>
      <c r="ML182" s="21"/>
      <c r="MM182" s="21"/>
      <c r="MN182" s="21"/>
      <c r="MO182" s="21"/>
      <c r="MP182" s="21"/>
      <c r="MQ182" s="21"/>
      <c r="MR182" s="21"/>
      <c r="MS182" s="21"/>
      <c r="MT182" s="21"/>
      <c r="MU182" s="21"/>
      <c r="MV182" s="21"/>
      <c r="MW182" s="21"/>
      <c r="MX182" s="21"/>
      <c r="MY182" s="21"/>
      <c r="MZ182" s="21"/>
      <c r="NA182" s="21"/>
      <c r="NB182" s="21"/>
      <c r="NC182" s="21"/>
      <c r="ND182" s="21"/>
      <c r="NE182" s="21"/>
      <c r="NF182" s="21"/>
      <c r="NG182" s="21"/>
      <c r="NH182" s="21"/>
      <c r="NI182" s="21"/>
      <c r="NJ182" s="21"/>
      <c r="NK182" s="21"/>
      <c r="NL182" s="21"/>
      <c r="NM182" s="21"/>
      <c r="NN182" s="21"/>
      <c r="NO182" s="21"/>
      <c r="NP182" s="21"/>
      <c r="NQ182" s="21"/>
      <c r="NR182" s="21"/>
      <c r="NS182" s="21"/>
      <c r="NT182" s="21"/>
      <c r="NU182" s="21"/>
      <c r="NV182" s="21"/>
      <c r="NW182" s="21"/>
      <c r="NX182" s="21"/>
      <c r="NY182" s="21"/>
      <c r="NZ182" s="21"/>
      <c r="OA182" s="21"/>
      <c r="OB182" s="21"/>
      <c r="OC182" s="21"/>
      <c r="OD182" s="21"/>
      <c r="OE182" s="21"/>
      <c r="OF182" s="21"/>
      <c r="OG182" s="21"/>
      <c r="OH182" s="21"/>
      <c r="OI182" s="21"/>
      <c r="OJ182" s="21"/>
      <c r="OK182" s="21"/>
      <c r="OL182" s="21"/>
      <c r="OM182" s="21"/>
      <c r="ON182" s="21"/>
      <c r="OO182" s="21"/>
      <c r="OP182" s="21"/>
      <c r="OQ182" s="21"/>
      <c r="OR182" s="21"/>
      <c r="OS182" s="21"/>
      <c r="OT182" s="21"/>
      <c r="OU182" s="21"/>
      <c r="OV182" s="21"/>
      <c r="OW182" s="21"/>
      <c r="OX182" s="21"/>
      <c r="OY182" s="21"/>
      <c r="OZ182" s="21"/>
      <c r="PA182" s="21"/>
      <c r="PB182" s="21"/>
      <c r="PC182" s="21"/>
      <c r="PD182" s="21"/>
      <c r="PE182" s="21"/>
      <c r="PF182" s="21"/>
      <c r="PG182" s="21"/>
      <c r="PH182" s="21"/>
      <c r="PI182" s="21"/>
      <c r="PJ182" s="21"/>
      <c r="PK182" s="21"/>
      <c r="PL182" s="21"/>
      <c r="PM182" s="21"/>
      <c r="PN182" s="21"/>
      <c r="PO182" s="21"/>
      <c r="PP182" s="21"/>
      <c r="PQ182" s="21"/>
      <c r="PR182" s="21"/>
      <c r="PS182" s="21"/>
      <c r="PT182" s="21"/>
      <c r="PU182" s="21"/>
      <c r="PV182" s="21"/>
      <c r="PW182" s="21"/>
      <c r="PX182" s="21"/>
      <c r="PY182" s="21"/>
      <c r="PZ182" s="21"/>
      <c r="QA182" s="21"/>
      <c r="QB182" s="21"/>
      <c r="QC182" s="21"/>
      <c r="QD182" s="21"/>
    </row>
    <row r="183" spans="1:446" s="24" customFormat="1" ht="15" x14ac:dyDescent="0.3">
      <c r="A183" s="5"/>
      <c r="B183" s="6" t="s">
        <v>225</v>
      </c>
      <c r="C183" s="6"/>
      <c r="D183" s="6"/>
      <c r="E183" s="2"/>
      <c r="F183" s="7">
        <f>F182*1</f>
        <v>0</v>
      </c>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c r="DC183" s="21"/>
      <c r="DD183" s="21"/>
      <c r="DE183" s="21"/>
      <c r="DF183" s="21"/>
      <c r="DG183" s="21"/>
      <c r="DH183" s="21"/>
      <c r="DI183" s="21"/>
      <c r="DJ183" s="21"/>
      <c r="DK183" s="21"/>
      <c r="DL183" s="21"/>
      <c r="DM183" s="21"/>
      <c r="DN183" s="21"/>
      <c r="DO183" s="21"/>
      <c r="DP183" s="21"/>
      <c r="DQ183" s="21"/>
      <c r="DR183" s="21"/>
      <c r="DS183" s="21"/>
      <c r="DT183" s="21"/>
      <c r="DU183" s="21"/>
      <c r="DV183" s="21"/>
      <c r="DW183" s="21"/>
      <c r="DX183" s="21"/>
      <c r="DY183" s="21"/>
      <c r="DZ183" s="21"/>
      <c r="EA183" s="21"/>
      <c r="EB183" s="21"/>
      <c r="EC183" s="21"/>
      <c r="ED183" s="21"/>
      <c r="EE183" s="21"/>
      <c r="EF183" s="21"/>
      <c r="EG183" s="21"/>
      <c r="EH183" s="21"/>
      <c r="EI183" s="21"/>
      <c r="EJ183" s="21"/>
      <c r="EK183" s="21"/>
      <c r="EL183" s="21"/>
      <c r="EM183" s="21"/>
      <c r="EN183" s="21"/>
      <c r="EO183" s="21"/>
      <c r="EP183" s="21"/>
      <c r="EQ183" s="21"/>
      <c r="ER183" s="21"/>
      <c r="ES183" s="21"/>
      <c r="ET183" s="21"/>
      <c r="EU183" s="21"/>
      <c r="EV183" s="21"/>
      <c r="EW183" s="21"/>
      <c r="EX183" s="21"/>
      <c r="EY183" s="21"/>
      <c r="EZ183" s="21"/>
      <c r="FA183" s="21"/>
      <c r="FB183" s="21"/>
      <c r="FC183" s="21"/>
      <c r="FD183" s="21"/>
      <c r="FE183" s="21"/>
      <c r="FF183" s="21"/>
      <c r="FG183" s="21"/>
      <c r="FH183" s="21"/>
      <c r="FI183" s="21"/>
      <c r="FJ183" s="21"/>
      <c r="FK183" s="21"/>
      <c r="FL183" s="21"/>
      <c r="FM183" s="21"/>
      <c r="FN183" s="21"/>
      <c r="FO183" s="21"/>
      <c r="FP183" s="21"/>
      <c r="FQ183" s="21"/>
      <c r="FR183" s="21"/>
      <c r="FS183" s="21"/>
      <c r="FT183" s="21"/>
      <c r="FU183" s="21"/>
      <c r="FV183" s="21"/>
      <c r="FW183" s="21"/>
      <c r="FX183" s="21"/>
      <c r="FY183" s="21"/>
      <c r="FZ183" s="21"/>
      <c r="GA183" s="21"/>
      <c r="GB183" s="21"/>
      <c r="GC183" s="21"/>
      <c r="GD183" s="21"/>
      <c r="GE183" s="21"/>
      <c r="GF183" s="21"/>
      <c r="GG183" s="21"/>
      <c r="GH183" s="21"/>
      <c r="GI183" s="21"/>
      <c r="GJ183" s="21"/>
      <c r="GK183" s="21"/>
      <c r="GL183" s="21"/>
      <c r="GM183" s="21"/>
      <c r="GN183" s="21"/>
      <c r="GO183" s="21"/>
      <c r="GP183" s="21"/>
      <c r="GQ183" s="21"/>
      <c r="GR183" s="21"/>
      <c r="GS183" s="21"/>
      <c r="GT183" s="21"/>
      <c r="GU183" s="21"/>
      <c r="GV183" s="21"/>
      <c r="GW183" s="21"/>
      <c r="GX183" s="21"/>
      <c r="GY183" s="21"/>
      <c r="GZ183" s="21"/>
      <c r="HA183" s="21"/>
      <c r="HB183" s="21"/>
      <c r="HC183" s="21"/>
      <c r="HD183" s="21"/>
      <c r="HE183" s="21"/>
      <c r="HF183" s="21"/>
      <c r="HG183" s="21"/>
      <c r="HH183" s="21"/>
      <c r="HI183" s="21"/>
      <c r="HJ183" s="21"/>
      <c r="HK183" s="21"/>
      <c r="HL183" s="21"/>
      <c r="HM183" s="21"/>
      <c r="HN183" s="21"/>
      <c r="HO183" s="21"/>
      <c r="HP183" s="21"/>
      <c r="HQ183" s="21"/>
      <c r="HR183" s="21"/>
      <c r="HS183" s="21"/>
      <c r="HT183" s="21"/>
      <c r="HU183" s="21"/>
      <c r="HV183" s="21"/>
      <c r="HW183" s="21"/>
      <c r="HX183" s="21"/>
      <c r="HY183" s="21"/>
      <c r="HZ183" s="21"/>
      <c r="IA183" s="21"/>
      <c r="IB183" s="21"/>
      <c r="IC183" s="21"/>
      <c r="ID183" s="21"/>
      <c r="IE183" s="21"/>
      <c r="IF183" s="21"/>
      <c r="IG183" s="21"/>
      <c r="IH183" s="21"/>
      <c r="II183" s="21"/>
      <c r="IJ183" s="21"/>
      <c r="IK183" s="21"/>
      <c r="IL183" s="21"/>
      <c r="IM183" s="21"/>
      <c r="IN183" s="21"/>
      <c r="IO183" s="21"/>
      <c r="IP183" s="21"/>
      <c r="IQ183" s="21"/>
      <c r="IR183" s="21"/>
      <c r="IS183" s="21"/>
      <c r="IT183" s="21"/>
      <c r="IU183" s="21"/>
      <c r="IV183" s="21"/>
      <c r="IW183" s="21"/>
      <c r="IX183" s="21"/>
      <c r="IY183" s="21"/>
      <c r="IZ183" s="21"/>
      <c r="JA183" s="21"/>
      <c r="JB183" s="21"/>
      <c r="JC183" s="21"/>
      <c r="JD183" s="21"/>
      <c r="JE183" s="21"/>
      <c r="JF183" s="21"/>
      <c r="JG183" s="21"/>
      <c r="JH183" s="21"/>
      <c r="JI183" s="21"/>
      <c r="JJ183" s="21"/>
      <c r="JK183" s="21"/>
      <c r="JL183" s="21"/>
      <c r="JM183" s="21"/>
      <c r="JN183" s="21"/>
      <c r="JO183" s="21"/>
      <c r="JP183" s="21"/>
      <c r="JQ183" s="21"/>
      <c r="JR183" s="21"/>
      <c r="JS183" s="21"/>
      <c r="JT183" s="21"/>
      <c r="JU183" s="21"/>
      <c r="JV183" s="21"/>
      <c r="JW183" s="21"/>
      <c r="JX183" s="21"/>
      <c r="JY183" s="21"/>
      <c r="JZ183" s="21"/>
      <c r="KA183" s="21"/>
      <c r="KB183" s="21"/>
      <c r="KC183" s="21"/>
      <c r="KD183" s="21"/>
      <c r="KE183" s="21"/>
      <c r="KF183" s="21"/>
      <c r="KG183" s="21"/>
      <c r="KH183" s="21"/>
      <c r="KI183" s="21"/>
      <c r="KJ183" s="21"/>
      <c r="KK183" s="21"/>
      <c r="KL183" s="21"/>
      <c r="KM183" s="21"/>
      <c r="KN183" s="21"/>
      <c r="KO183" s="21"/>
      <c r="KP183" s="21"/>
      <c r="KQ183" s="21"/>
      <c r="KR183" s="21"/>
      <c r="KS183" s="21"/>
      <c r="KT183" s="21"/>
      <c r="KU183" s="21"/>
      <c r="KV183" s="21"/>
      <c r="KW183" s="21"/>
      <c r="KX183" s="21"/>
      <c r="KY183" s="21"/>
      <c r="KZ183" s="21"/>
      <c r="LA183" s="21"/>
      <c r="LB183" s="21"/>
      <c r="LC183" s="21"/>
      <c r="LD183" s="21"/>
      <c r="LE183" s="21"/>
      <c r="LF183" s="21"/>
      <c r="LG183" s="21"/>
      <c r="LH183" s="21"/>
      <c r="LI183" s="21"/>
      <c r="LJ183" s="21"/>
      <c r="LK183" s="21"/>
      <c r="LL183" s="21"/>
      <c r="LM183" s="21"/>
      <c r="LN183" s="21"/>
      <c r="LO183" s="21"/>
      <c r="LP183" s="21"/>
      <c r="LQ183" s="21"/>
      <c r="LR183" s="21"/>
      <c r="LS183" s="21"/>
      <c r="LT183" s="21"/>
      <c r="LU183" s="21"/>
      <c r="LV183" s="21"/>
      <c r="LW183" s="21"/>
      <c r="LX183" s="21"/>
      <c r="LY183" s="21"/>
      <c r="LZ183" s="21"/>
      <c r="MA183" s="21"/>
      <c r="MB183" s="21"/>
      <c r="MC183" s="21"/>
      <c r="MD183" s="21"/>
      <c r="ME183" s="21"/>
      <c r="MF183" s="21"/>
      <c r="MG183" s="21"/>
      <c r="MH183" s="21"/>
      <c r="MI183" s="21"/>
      <c r="MJ183" s="21"/>
      <c r="MK183" s="21"/>
      <c r="ML183" s="21"/>
      <c r="MM183" s="21"/>
      <c r="MN183" s="21"/>
      <c r="MO183" s="21"/>
      <c r="MP183" s="21"/>
      <c r="MQ183" s="21"/>
      <c r="MR183" s="21"/>
      <c r="MS183" s="21"/>
      <c r="MT183" s="21"/>
      <c r="MU183" s="21"/>
      <c r="MV183" s="21"/>
      <c r="MW183" s="21"/>
      <c r="MX183" s="21"/>
      <c r="MY183" s="21"/>
      <c r="MZ183" s="21"/>
      <c r="NA183" s="21"/>
      <c r="NB183" s="21"/>
      <c r="NC183" s="21"/>
      <c r="ND183" s="21"/>
      <c r="NE183" s="21"/>
      <c r="NF183" s="21"/>
      <c r="NG183" s="21"/>
      <c r="NH183" s="21"/>
      <c r="NI183" s="21"/>
      <c r="NJ183" s="21"/>
      <c r="NK183" s="21"/>
      <c r="NL183" s="21"/>
      <c r="NM183" s="21"/>
      <c r="NN183" s="21"/>
      <c r="NO183" s="21"/>
      <c r="NP183" s="21"/>
      <c r="NQ183" s="21"/>
      <c r="NR183" s="21"/>
      <c r="NS183" s="21"/>
      <c r="NT183" s="21"/>
      <c r="NU183" s="21"/>
      <c r="NV183" s="21"/>
      <c r="NW183" s="21"/>
      <c r="NX183" s="21"/>
      <c r="NY183" s="21"/>
      <c r="NZ183" s="21"/>
      <c r="OA183" s="21"/>
      <c r="OB183" s="21"/>
      <c r="OC183" s="21"/>
      <c r="OD183" s="21"/>
      <c r="OE183" s="21"/>
      <c r="OF183" s="21"/>
      <c r="OG183" s="21"/>
      <c r="OH183" s="21"/>
      <c r="OI183" s="21"/>
      <c r="OJ183" s="21"/>
      <c r="OK183" s="21"/>
      <c r="OL183" s="21"/>
      <c r="OM183" s="21"/>
      <c r="ON183" s="21"/>
      <c r="OO183" s="21"/>
      <c r="OP183" s="21"/>
      <c r="OQ183" s="21"/>
      <c r="OR183" s="21"/>
      <c r="OS183" s="21"/>
      <c r="OT183" s="21"/>
      <c r="OU183" s="21"/>
      <c r="OV183" s="21"/>
      <c r="OW183" s="21"/>
      <c r="OX183" s="21"/>
      <c r="OY183" s="21"/>
      <c r="OZ183" s="21"/>
      <c r="PA183" s="21"/>
      <c r="PB183" s="21"/>
      <c r="PC183" s="21"/>
      <c r="PD183" s="21"/>
      <c r="PE183" s="21"/>
      <c r="PF183" s="21"/>
      <c r="PG183" s="21"/>
      <c r="PH183" s="21"/>
      <c r="PI183" s="21"/>
      <c r="PJ183" s="21"/>
      <c r="PK183" s="21"/>
      <c r="PL183" s="21"/>
      <c r="PM183" s="21"/>
      <c r="PN183" s="21"/>
      <c r="PO183" s="21"/>
      <c r="PP183" s="21"/>
      <c r="PQ183" s="21"/>
      <c r="PR183" s="21"/>
      <c r="PS183" s="21"/>
      <c r="PT183" s="21"/>
      <c r="PU183" s="21"/>
      <c r="PV183" s="21"/>
      <c r="PW183" s="21"/>
      <c r="PX183" s="21"/>
      <c r="PY183" s="21"/>
      <c r="PZ183" s="21"/>
      <c r="QA183" s="21"/>
      <c r="QB183" s="21"/>
      <c r="QC183" s="21"/>
      <c r="QD183" s="21"/>
    </row>
    <row r="184" spans="1:446" s="21" customFormat="1" ht="15" x14ac:dyDescent="0.3">
      <c r="A184" s="5" t="s">
        <v>226</v>
      </c>
      <c r="B184" s="6" t="s">
        <v>227</v>
      </c>
      <c r="C184" s="6"/>
      <c r="D184" s="6"/>
      <c r="E184" s="2"/>
      <c r="F184" s="7"/>
    </row>
    <row r="185" spans="1:446" s="22" customFormat="1" ht="16" x14ac:dyDescent="0.35">
      <c r="A185" s="8" t="s">
        <v>228</v>
      </c>
      <c r="B185" s="9" t="s">
        <v>169</v>
      </c>
      <c r="C185" s="9" t="s">
        <v>170</v>
      </c>
      <c r="D185" s="9">
        <f xml:space="preserve"> (1+2)*(1+2)*1</f>
        <v>9</v>
      </c>
      <c r="E185" s="1"/>
      <c r="F185" s="10">
        <f t="shared" ref="F185:F195" si="6">D185*E185</f>
        <v>0</v>
      </c>
    </row>
    <row r="186" spans="1:446" s="22" customFormat="1" ht="16" x14ac:dyDescent="0.35">
      <c r="A186" s="8" t="s">
        <v>229</v>
      </c>
      <c r="B186" s="9" t="s">
        <v>172</v>
      </c>
      <c r="C186" s="9" t="s">
        <v>170</v>
      </c>
      <c r="D186" s="9">
        <f xml:space="preserve"> (2)*(2)*0.3</f>
        <v>1.2</v>
      </c>
      <c r="E186" s="1"/>
      <c r="F186" s="10">
        <f t="shared" si="6"/>
        <v>0</v>
      </c>
    </row>
    <row r="187" spans="1:446" s="22" customFormat="1" ht="16" x14ac:dyDescent="0.35">
      <c r="A187" s="8" t="s">
        <v>230</v>
      </c>
      <c r="B187" s="9" t="s">
        <v>231</v>
      </c>
      <c r="C187" s="9" t="s">
        <v>170</v>
      </c>
      <c r="D187" s="9">
        <f xml:space="preserve"> (2)*(2)*0.05</f>
        <v>0.2</v>
      </c>
      <c r="E187" s="1"/>
      <c r="F187" s="10">
        <f t="shared" si="6"/>
        <v>0</v>
      </c>
    </row>
    <row r="188" spans="1:446" s="22" customFormat="1" ht="16" x14ac:dyDescent="0.35">
      <c r="A188" s="8" t="s">
        <v>232</v>
      </c>
      <c r="B188" s="9" t="s">
        <v>233</v>
      </c>
      <c r="C188" s="9" t="s">
        <v>170</v>
      </c>
      <c r="D188" s="9">
        <f xml:space="preserve"> (1.8)*(1.8)*0.1</f>
        <v>0.32400000000000007</v>
      </c>
      <c r="E188" s="1"/>
      <c r="F188" s="10">
        <f t="shared" si="6"/>
        <v>0</v>
      </c>
    </row>
    <row r="189" spans="1:446" s="22" customFormat="1" ht="16" x14ac:dyDescent="0.35">
      <c r="A189" s="8" t="s">
        <v>234</v>
      </c>
      <c r="B189" s="9" t="s">
        <v>235</v>
      </c>
      <c r="C189" s="9" t="s">
        <v>170</v>
      </c>
      <c r="D189" s="9">
        <f xml:space="preserve"> (1.8)*(1.8)*0.1  -  (0.6*0.6)*0.1</f>
        <v>0.28800000000000009</v>
      </c>
      <c r="E189" s="1"/>
      <c r="F189" s="10">
        <f t="shared" si="6"/>
        <v>0</v>
      </c>
    </row>
    <row r="190" spans="1:446" s="22" customFormat="1" ht="16" x14ac:dyDescent="0.35">
      <c r="A190" s="8" t="s">
        <v>236</v>
      </c>
      <c r="B190" s="9" t="s">
        <v>237</v>
      </c>
      <c r="C190" s="9" t="s">
        <v>170</v>
      </c>
      <c r="D190" s="9">
        <f xml:space="preserve"> 0.2*(2*(1.6+1.6)*1.2)</f>
        <v>1.536</v>
      </c>
      <c r="E190" s="1"/>
      <c r="F190" s="10">
        <f t="shared" si="6"/>
        <v>0</v>
      </c>
    </row>
    <row r="191" spans="1:446" s="22" customFormat="1" ht="16" x14ac:dyDescent="0.35">
      <c r="A191" s="8" t="s">
        <v>238</v>
      </c>
      <c r="B191" s="9" t="s">
        <v>182</v>
      </c>
      <c r="C191" s="9" t="s">
        <v>183</v>
      </c>
      <c r="D191" s="9">
        <f>2*(1.2+1.2)*1.2</f>
        <v>5.76</v>
      </c>
      <c r="E191" s="1"/>
      <c r="F191" s="10">
        <f t="shared" si="6"/>
        <v>0</v>
      </c>
    </row>
    <row r="192" spans="1:446" s="22" customFormat="1" ht="16" x14ac:dyDescent="0.35">
      <c r="A192" s="8" t="s">
        <v>239</v>
      </c>
      <c r="B192" s="9" t="s">
        <v>240</v>
      </c>
      <c r="C192" s="9" t="s">
        <v>183</v>
      </c>
      <c r="D192" s="9">
        <f>(1.8)*(1.8)   -  0.6*0.6</f>
        <v>2.8800000000000003</v>
      </c>
      <c r="E192" s="1"/>
      <c r="F192" s="10">
        <f t="shared" si="6"/>
        <v>0</v>
      </c>
    </row>
    <row r="193" spans="1:446" s="22" customFormat="1" ht="16" x14ac:dyDescent="0.35">
      <c r="A193" s="8" t="s">
        <v>241</v>
      </c>
      <c r="B193" s="9" t="s">
        <v>187</v>
      </c>
      <c r="C193" s="9" t="s">
        <v>183</v>
      </c>
      <c r="D193" s="9">
        <f>2*(1.6+1.6)*0.2</f>
        <v>1.2800000000000002</v>
      </c>
      <c r="E193" s="1"/>
      <c r="F193" s="10">
        <f t="shared" si="6"/>
        <v>0</v>
      </c>
    </row>
    <row r="194" spans="1:446" s="22" customFormat="1" ht="24" customHeight="1" x14ac:dyDescent="0.35">
      <c r="A194" s="8" t="s">
        <v>242</v>
      </c>
      <c r="B194" s="9" t="s">
        <v>189</v>
      </c>
      <c r="C194" s="9" t="s">
        <v>190</v>
      </c>
      <c r="D194" s="9">
        <v>1</v>
      </c>
      <c r="E194" s="1"/>
      <c r="F194" s="10">
        <f t="shared" si="6"/>
        <v>0</v>
      </c>
    </row>
    <row r="195" spans="1:446" s="22" customFormat="1" ht="31" x14ac:dyDescent="0.35">
      <c r="A195" s="8" t="s">
        <v>243</v>
      </c>
      <c r="B195" s="9" t="s">
        <v>192</v>
      </c>
      <c r="C195" s="9" t="s">
        <v>61</v>
      </c>
      <c r="D195" s="9">
        <v>1.2</v>
      </c>
      <c r="E195" s="1"/>
      <c r="F195" s="10">
        <f t="shared" si="6"/>
        <v>0</v>
      </c>
    </row>
    <row r="196" spans="1:446" s="22" customFormat="1" ht="16" x14ac:dyDescent="0.35">
      <c r="A196" s="8" t="s">
        <v>244</v>
      </c>
      <c r="B196" s="9" t="s">
        <v>194</v>
      </c>
      <c r="C196" s="9" t="s">
        <v>81</v>
      </c>
      <c r="D196" s="9">
        <v>1</v>
      </c>
      <c r="E196" s="1"/>
      <c r="F196" s="10">
        <f>E196*D196</f>
        <v>0</v>
      </c>
    </row>
    <row r="197" spans="1:446" s="21" customFormat="1" ht="15" x14ac:dyDescent="0.3">
      <c r="A197" s="5"/>
      <c r="B197" s="6" t="s">
        <v>195</v>
      </c>
      <c r="C197" s="6"/>
      <c r="D197" s="6"/>
      <c r="E197" s="2"/>
      <c r="F197" s="7">
        <f>SUM(F185:F196)</f>
        <v>0</v>
      </c>
    </row>
    <row r="198" spans="1:446" s="21" customFormat="1" ht="15" x14ac:dyDescent="0.3">
      <c r="A198" s="5"/>
      <c r="B198" s="6" t="s">
        <v>245</v>
      </c>
      <c r="C198" s="6"/>
      <c r="D198" s="6"/>
      <c r="E198" s="2"/>
      <c r="F198" s="7">
        <f>F197*4</f>
        <v>0</v>
      </c>
    </row>
    <row r="199" spans="1:446" s="20" customFormat="1" ht="15" x14ac:dyDescent="0.3">
      <c r="A199" s="5" t="s">
        <v>246</v>
      </c>
      <c r="B199" s="6" t="s">
        <v>247</v>
      </c>
      <c r="C199" s="6"/>
      <c r="D199" s="6"/>
      <c r="E199" s="2"/>
      <c r="F199" s="7"/>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c r="AZ199" s="15"/>
      <c r="BA199" s="15"/>
      <c r="BB199" s="15"/>
      <c r="BC199" s="15"/>
      <c r="BD199" s="15"/>
      <c r="BE199" s="15"/>
      <c r="BF199" s="15"/>
      <c r="BG199" s="15"/>
      <c r="BH199" s="15"/>
      <c r="BI199" s="15"/>
      <c r="BJ199" s="15"/>
      <c r="BK199" s="15"/>
      <c r="BL199" s="15"/>
      <c r="BM199" s="15"/>
      <c r="BN199" s="15"/>
      <c r="BO199" s="15"/>
      <c r="BP199" s="15"/>
      <c r="BQ199" s="15"/>
      <c r="BR199" s="15"/>
      <c r="BS199" s="15"/>
      <c r="BT199" s="15"/>
      <c r="BU199" s="15"/>
      <c r="BV199" s="15"/>
      <c r="BW199" s="15"/>
      <c r="BX199" s="15"/>
      <c r="BY199" s="15"/>
      <c r="BZ199" s="15"/>
      <c r="CA199" s="15"/>
      <c r="CB199" s="15"/>
      <c r="CC199" s="15"/>
      <c r="CD199" s="15"/>
      <c r="CE199" s="15"/>
      <c r="CF199" s="15"/>
      <c r="CG199" s="15"/>
      <c r="CH199" s="15"/>
      <c r="CI199" s="15"/>
      <c r="CJ199" s="15"/>
      <c r="CK199" s="15"/>
      <c r="CL199" s="15"/>
      <c r="CM199" s="15"/>
      <c r="CN199" s="15"/>
      <c r="CO199" s="15"/>
      <c r="CP199" s="15"/>
      <c r="CQ199" s="15"/>
      <c r="CR199" s="15"/>
      <c r="CS199" s="15"/>
      <c r="CT199" s="15"/>
      <c r="CU199" s="15"/>
      <c r="CV199" s="15"/>
      <c r="CW199" s="15"/>
      <c r="CX199" s="15"/>
      <c r="CY199" s="15"/>
      <c r="CZ199" s="15"/>
      <c r="DA199" s="15"/>
      <c r="DB199" s="15"/>
      <c r="DC199" s="15"/>
      <c r="DD199" s="15"/>
      <c r="DE199" s="15"/>
      <c r="DF199" s="15"/>
      <c r="DG199" s="15"/>
      <c r="DH199" s="15"/>
      <c r="DI199" s="15"/>
      <c r="DJ199" s="15"/>
      <c r="DK199" s="15"/>
      <c r="DL199" s="15"/>
      <c r="DM199" s="15"/>
      <c r="DN199" s="15"/>
      <c r="DO199" s="15"/>
      <c r="DP199" s="15"/>
      <c r="DQ199" s="15"/>
      <c r="DR199" s="15"/>
      <c r="DS199" s="15"/>
      <c r="DT199" s="15"/>
      <c r="DU199" s="15"/>
      <c r="DV199" s="15"/>
      <c r="DW199" s="15"/>
      <c r="DX199" s="15"/>
      <c r="DY199" s="15"/>
      <c r="DZ199" s="15"/>
      <c r="EA199" s="15"/>
      <c r="EB199" s="15"/>
      <c r="EC199" s="15"/>
      <c r="ED199" s="15"/>
      <c r="EE199" s="15"/>
      <c r="EF199" s="15"/>
      <c r="EG199" s="15"/>
      <c r="EH199" s="15"/>
      <c r="EI199" s="15"/>
      <c r="EJ199" s="15"/>
      <c r="EK199" s="15"/>
      <c r="EL199" s="15"/>
      <c r="EM199" s="15"/>
      <c r="EN199" s="15"/>
      <c r="EO199" s="15"/>
      <c r="EP199" s="15"/>
      <c r="EQ199" s="15"/>
      <c r="ER199" s="15"/>
      <c r="ES199" s="15"/>
      <c r="ET199" s="15"/>
      <c r="EU199" s="15"/>
      <c r="EV199" s="15"/>
      <c r="EW199" s="15"/>
      <c r="EX199" s="15"/>
      <c r="EY199" s="15"/>
      <c r="EZ199" s="15"/>
      <c r="FA199" s="15"/>
      <c r="FB199" s="15"/>
      <c r="FC199" s="15"/>
      <c r="FD199" s="15"/>
      <c r="FE199" s="15"/>
      <c r="FF199" s="15"/>
      <c r="FG199" s="15"/>
      <c r="FH199" s="15"/>
      <c r="FI199" s="15"/>
      <c r="FJ199" s="15"/>
      <c r="FK199" s="15"/>
      <c r="FL199" s="15"/>
      <c r="FM199" s="15"/>
      <c r="FN199" s="15"/>
      <c r="FO199" s="15"/>
      <c r="FP199" s="15"/>
      <c r="FQ199" s="15"/>
      <c r="FR199" s="15"/>
      <c r="FS199" s="15"/>
      <c r="FT199" s="15"/>
      <c r="FU199" s="15"/>
      <c r="FV199" s="15"/>
      <c r="FW199" s="15"/>
      <c r="FX199" s="15"/>
      <c r="FY199" s="15"/>
      <c r="FZ199" s="15"/>
      <c r="GA199" s="15"/>
      <c r="GB199" s="15"/>
      <c r="GC199" s="15"/>
      <c r="GD199" s="15"/>
      <c r="GE199" s="15"/>
      <c r="GF199" s="15"/>
      <c r="GG199" s="15"/>
      <c r="GH199" s="15"/>
      <c r="GI199" s="15"/>
      <c r="GJ199" s="15"/>
      <c r="GK199" s="15"/>
      <c r="GL199" s="15"/>
      <c r="GM199" s="15"/>
      <c r="GN199" s="15"/>
      <c r="GO199" s="15"/>
      <c r="GP199" s="15"/>
      <c r="GQ199" s="15"/>
      <c r="GR199" s="15"/>
      <c r="GS199" s="15"/>
      <c r="GT199" s="15"/>
      <c r="GU199" s="15"/>
      <c r="GV199" s="15"/>
      <c r="GW199" s="15"/>
      <c r="GX199" s="15"/>
      <c r="GY199" s="15"/>
      <c r="GZ199" s="15"/>
      <c r="HA199" s="15"/>
      <c r="HB199" s="15"/>
      <c r="HC199" s="15"/>
      <c r="HD199" s="15"/>
      <c r="HE199" s="15"/>
      <c r="HF199" s="15"/>
      <c r="HG199" s="15"/>
      <c r="HH199" s="15"/>
      <c r="HI199" s="15"/>
      <c r="HJ199" s="15"/>
      <c r="HK199" s="15"/>
      <c r="HL199" s="15"/>
      <c r="HM199" s="15"/>
      <c r="HN199" s="15"/>
      <c r="HO199" s="15"/>
      <c r="HP199" s="15"/>
      <c r="HQ199" s="15"/>
      <c r="HR199" s="15"/>
      <c r="HS199" s="15"/>
      <c r="HT199" s="15"/>
      <c r="HU199" s="15"/>
      <c r="HV199" s="15"/>
      <c r="HW199" s="15"/>
      <c r="HX199" s="15"/>
      <c r="HY199" s="15"/>
      <c r="HZ199" s="15"/>
      <c r="IA199" s="15"/>
      <c r="IB199" s="15"/>
      <c r="IC199" s="15"/>
      <c r="ID199" s="15"/>
      <c r="IE199" s="15"/>
      <c r="IF199" s="15"/>
      <c r="IG199" s="15"/>
      <c r="IH199" s="15"/>
      <c r="II199" s="15"/>
      <c r="IJ199" s="15"/>
      <c r="IK199" s="15"/>
      <c r="IL199" s="15"/>
      <c r="IM199" s="15"/>
      <c r="IN199" s="15"/>
      <c r="IO199" s="15"/>
      <c r="IP199" s="15"/>
      <c r="IQ199" s="15"/>
      <c r="IR199" s="15"/>
      <c r="IS199" s="15"/>
      <c r="IT199" s="15"/>
      <c r="IU199" s="15"/>
      <c r="IV199" s="15"/>
      <c r="IW199" s="15"/>
      <c r="IX199" s="15"/>
      <c r="IY199" s="15"/>
      <c r="IZ199" s="15"/>
      <c r="JA199" s="15"/>
      <c r="JB199" s="15"/>
      <c r="JC199" s="15"/>
      <c r="JD199" s="15"/>
      <c r="JE199" s="15"/>
      <c r="JF199" s="15"/>
      <c r="JG199" s="15"/>
      <c r="JH199" s="15"/>
      <c r="JI199" s="15"/>
      <c r="JJ199" s="15"/>
      <c r="JK199" s="15"/>
      <c r="JL199" s="15"/>
      <c r="JM199" s="15"/>
      <c r="JN199" s="15"/>
      <c r="JO199" s="15"/>
      <c r="JP199" s="15"/>
      <c r="JQ199" s="15"/>
      <c r="JR199" s="15"/>
      <c r="JS199" s="15"/>
      <c r="JT199" s="15"/>
      <c r="JU199" s="15"/>
      <c r="JV199" s="15"/>
      <c r="JW199" s="15"/>
      <c r="JX199" s="15"/>
      <c r="JY199" s="15"/>
      <c r="JZ199" s="15"/>
      <c r="KA199" s="15"/>
      <c r="KB199" s="15"/>
      <c r="KC199" s="15"/>
      <c r="KD199" s="15"/>
      <c r="KE199" s="15"/>
      <c r="KF199" s="15"/>
      <c r="KG199" s="15"/>
      <c r="KH199" s="15"/>
      <c r="KI199" s="15"/>
      <c r="KJ199" s="15"/>
      <c r="KK199" s="15"/>
      <c r="KL199" s="15"/>
      <c r="KM199" s="15"/>
      <c r="KN199" s="15"/>
      <c r="KO199" s="15"/>
      <c r="KP199" s="15"/>
      <c r="KQ199" s="15"/>
      <c r="KR199" s="15"/>
      <c r="KS199" s="15"/>
      <c r="KT199" s="15"/>
      <c r="KU199" s="15"/>
      <c r="KV199" s="15"/>
      <c r="KW199" s="15"/>
      <c r="KX199" s="15"/>
      <c r="KY199" s="15"/>
      <c r="KZ199" s="15"/>
      <c r="LA199" s="15"/>
      <c r="LB199" s="15"/>
      <c r="LC199" s="15"/>
      <c r="LD199" s="15"/>
      <c r="LE199" s="15"/>
      <c r="LF199" s="15"/>
      <c r="LG199" s="15"/>
      <c r="LH199" s="15"/>
      <c r="LI199" s="15"/>
      <c r="LJ199" s="15"/>
      <c r="LK199" s="15"/>
      <c r="LL199" s="15"/>
      <c r="LM199" s="15"/>
      <c r="LN199" s="15"/>
      <c r="LO199" s="15"/>
      <c r="LP199" s="15"/>
      <c r="LQ199" s="15"/>
      <c r="LR199" s="15"/>
      <c r="LS199" s="15"/>
      <c r="LT199" s="15"/>
      <c r="LU199" s="15"/>
      <c r="LV199" s="15"/>
      <c r="LW199" s="15"/>
      <c r="LX199" s="15"/>
      <c r="LY199" s="15"/>
      <c r="LZ199" s="15"/>
      <c r="MA199" s="15"/>
      <c r="MB199" s="15"/>
      <c r="MC199" s="15"/>
      <c r="MD199" s="15"/>
      <c r="ME199" s="15"/>
      <c r="MF199" s="15"/>
      <c r="MG199" s="15"/>
      <c r="MH199" s="15"/>
      <c r="MI199" s="15"/>
      <c r="MJ199" s="15"/>
      <c r="MK199" s="15"/>
      <c r="ML199" s="15"/>
      <c r="MM199" s="15"/>
      <c r="MN199" s="15"/>
      <c r="MO199" s="15"/>
      <c r="MP199" s="15"/>
      <c r="MQ199" s="15"/>
      <c r="MR199" s="15"/>
      <c r="MS199" s="15"/>
      <c r="MT199" s="15"/>
      <c r="MU199" s="15"/>
      <c r="MV199" s="15"/>
      <c r="MW199" s="15"/>
      <c r="MX199" s="15"/>
      <c r="MY199" s="15"/>
      <c r="MZ199" s="15"/>
      <c r="NA199" s="15"/>
      <c r="NB199" s="15"/>
      <c r="NC199" s="15"/>
      <c r="ND199" s="15"/>
      <c r="NE199" s="15"/>
      <c r="NF199" s="15"/>
      <c r="NG199" s="15"/>
      <c r="NH199" s="15"/>
      <c r="NI199" s="15"/>
      <c r="NJ199" s="15"/>
      <c r="NK199" s="15"/>
      <c r="NL199" s="15"/>
      <c r="NM199" s="15"/>
      <c r="NN199" s="15"/>
      <c r="NO199" s="15"/>
      <c r="NP199" s="15"/>
      <c r="NQ199" s="15"/>
      <c r="NR199" s="15"/>
      <c r="NS199" s="15"/>
      <c r="NT199" s="15"/>
      <c r="NU199" s="15"/>
      <c r="NV199" s="15"/>
      <c r="NW199" s="15"/>
      <c r="NX199" s="15"/>
      <c r="NY199" s="15"/>
      <c r="NZ199" s="15"/>
      <c r="OA199" s="15"/>
      <c r="OB199" s="15"/>
      <c r="OC199" s="15"/>
      <c r="OD199" s="15"/>
      <c r="OE199" s="15"/>
      <c r="OF199" s="15"/>
      <c r="OG199" s="15"/>
      <c r="OH199" s="15"/>
      <c r="OI199" s="15"/>
      <c r="OJ199" s="15"/>
      <c r="OK199" s="15"/>
      <c r="OL199" s="15"/>
      <c r="OM199" s="15"/>
      <c r="ON199" s="15"/>
      <c r="OO199" s="15"/>
      <c r="OP199" s="15"/>
      <c r="OQ199" s="15"/>
      <c r="OR199" s="15"/>
      <c r="OS199" s="15"/>
      <c r="OT199" s="15"/>
      <c r="OU199" s="15"/>
      <c r="OV199" s="15"/>
      <c r="OW199" s="15"/>
      <c r="OX199" s="15"/>
      <c r="OY199" s="15"/>
      <c r="OZ199" s="15"/>
      <c r="PA199" s="15"/>
      <c r="PB199" s="15"/>
      <c r="PC199" s="15"/>
      <c r="PD199" s="15"/>
      <c r="PE199" s="15"/>
      <c r="PF199" s="15"/>
      <c r="PG199" s="15"/>
      <c r="PH199" s="15"/>
      <c r="PI199" s="15"/>
      <c r="PJ199" s="15"/>
      <c r="PK199" s="15"/>
      <c r="PL199" s="15"/>
      <c r="PM199" s="15"/>
      <c r="PN199" s="15"/>
      <c r="PO199" s="15"/>
      <c r="PP199" s="15"/>
      <c r="PQ199" s="15"/>
      <c r="PR199" s="15"/>
      <c r="PS199" s="15"/>
      <c r="PT199" s="15"/>
      <c r="PU199" s="15"/>
      <c r="PV199" s="15"/>
      <c r="PW199" s="15"/>
      <c r="PX199" s="15"/>
      <c r="PY199" s="15"/>
      <c r="PZ199" s="15"/>
      <c r="QA199" s="15"/>
      <c r="QB199" s="15"/>
      <c r="QC199" s="15"/>
      <c r="QD199" s="15"/>
    </row>
    <row r="200" spans="1:446" ht="18.5" x14ac:dyDescent="0.35">
      <c r="A200" s="8" t="s">
        <v>248</v>
      </c>
      <c r="B200" s="9" t="s">
        <v>200</v>
      </c>
      <c r="C200" s="9" t="s">
        <v>54</v>
      </c>
      <c r="D200" s="9">
        <f xml:space="preserve"> (1+2.1)*(1+1.8)*1</f>
        <v>8.68</v>
      </c>
      <c r="E200" s="1"/>
      <c r="F200" s="10">
        <f t="shared" ref="F200:F213" si="7">D200*E200</f>
        <v>0</v>
      </c>
    </row>
    <row r="201" spans="1:446" s="15" customFormat="1" ht="24" customHeight="1" x14ac:dyDescent="0.3">
      <c r="A201" s="8" t="s">
        <v>249</v>
      </c>
      <c r="B201" s="9" t="s">
        <v>202</v>
      </c>
      <c r="C201" s="9" t="s">
        <v>54</v>
      </c>
      <c r="D201" s="9">
        <f xml:space="preserve"> (0.4+2.1)*(0.4+1.8)*0.3</f>
        <v>1.65</v>
      </c>
      <c r="E201" s="1"/>
      <c r="F201" s="10">
        <f t="shared" si="7"/>
        <v>0</v>
      </c>
    </row>
    <row r="202" spans="1:446" s="19" customFormat="1" ht="18.5" x14ac:dyDescent="0.35">
      <c r="A202" s="8" t="s">
        <v>250</v>
      </c>
      <c r="B202" s="9" t="s">
        <v>251</v>
      </c>
      <c r="C202" s="9" t="s">
        <v>54</v>
      </c>
      <c r="D202" s="9">
        <f xml:space="preserve"> (0.4+1.8)*(0.4+2.1)*0.05</f>
        <v>0.27500000000000002</v>
      </c>
      <c r="E202" s="1"/>
      <c r="F202" s="10">
        <f t="shared" si="7"/>
        <v>0</v>
      </c>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row>
    <row r="203" spans="1:446" ht="18.5" x14ac:dyDescent="0.35">
      <c r="A203" s="8" t="s">
        <v>252</v>
      </c>
      <c r="B203" s="9" t="s">
        <v>206</v>
      </c>
      <c r="C203" s="9" t="s">
        <v>54</v>
      </c>
      <c r="D203" s="9">
        <f xml:space="preserve"> (0.3+1.8)*(0.3+2.1)*0.2</f>
        <v>1.008</v>
      </c>
      <c r="E203" s="1"/>
      <c r="F203" s="10">
        <f t="shared" si="7"/>
        <v>0</v>
      </c>
    </row>
    <row r="204" spans="1:446" s="9" customFormat="1" ht="21" customHeight="1" x14ac:dyDescent="0.35">
      <c r="A204" s="8" t="s">
        <v>253</v>
      </c>
      <c r="B204" s="9" t="s">
        <v>254</v>
      </c>
      <c r="C204" s="9" t="s">
        <v>54</v>
      </c>
      <c r="D204" s="9">
        <f xml:space="preserve"> (0.3+1.8)*(0.3+2.1)*0.2</f>
        <v>1.008</v>
      </c>
      <c r="E204" s="1"/>
      <c r="F204" s="10">
        <f t="shared" si="7"/>
        <v>0</v>
      </c>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row>
    <row r="205" spans="1:446" s="9" customFormat="1" ht="18.5" x14ac:dyDescent="0.35">
      <c r="A205" s="8" t="s">
        <v>255</v>
      </c>
      <c r="B205" s="9" t="s">
        <v>256</v>
      </c>
      <c r="C205" s="9" t="s">
        <v>54</v>
      </c>
      <c r="D205" s="9">
        <f>2*0.2*1.5*(1.8+2.1+(2*0.2))</f>
        <v>2.580000000000001</v>
      </c>
      <c r="E205" s="1"/>
      <c r="F205" s="10">
        <f t="shared" si="7"/>
        <v>0</v>
      </c>
      <c r="G205" s="13"/>
      <c r="H205" s="13"/>
      <c r="I205" s="13"/>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row>
    <row r="206" spans="1:446" s="9" customFormat="1" ht="18.5" x14ac:dyDescent="0.35">
      <c r="A206" s="8" t="s">
        <v>257</v>
      </c>
      <c r="B206" s="9" t="s">
        <v>258</v>
      </c>
      <c r="C206" s="9" t="s">
        <v>51</v>
      </c>
      <c r="D206" s="9">
        <f>2*1.5*(1.8+2.1)</f>
        <v>11.700000000000001</v>
      </c>
      <c r="E206" s="1"/>
      <c r="F206" s="10">
        <f t="shared" si="7"/>
        <v>0</v>
      </c>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row>
    <row r="207" spans="1:446" s="9" customFormat="1" ht="18.5" x14ac:dyDescent="0.35">
      <c r="A207" s="8" t="s">
        <v>259</v>
      </c>
      <c r="B207" s="9" t="s">
        <v>182</v>
      </c>
      <c r="C207" s="9" t="s">
        <v>51</v>
      </c>
      <c r="D207" s="9">
        <f>2*1.5*(1.8+2.1)</f>
        <v>11.700000000000001</v>
      </c>
      <c r="E207" s="1"/>
      <c r="F207" s="10">
        <f t="shared" si="7"/>
        <v>0</v>
      </c>
      <c r="G207" s="13"/>
      <c r="H207" s="13"/>
      <c r="I207" s="13"/>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row>
    <row r="208" spans="1:446" s="9" customFormat="1" ht="18.5" x14ac:dyDescent="0.35">
      <c r="A208" s="8" t="s">
        <v>260</v>
      </c>
      <c r="B208" s="9" t="s">
        <v>261</v>
      </c>
      <c r="C208" s="9" t="s">
        <v>51</v>
      </c>
      <c r="D208" s="9">
        <f>((2*1.8*2.1)+(2*1.2*(1.8+2.1)))</f>
        <v>16.920000000000002</v>
      </c>
      <c r="E208" s="1"/>
      <c r="F208" s="10">
        <f t="shared" si="7"/>
        <v>0</v>
      </c>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row>
    <row r="209" spans="1:41" s="9" customFormat="1" ht="18.5" x14ac:dyDescent="0.35">
      <c r="A209" s="8" t="s">
        <v>262</v>
      </c>
      <c r="B209" s="9" t="s">
        <v>263</v>
      </c>
      <c r="C209" s="9" t="s">
        <v>51</v>
      </c>
      <c r="D209" s="9">
        <f>((2.5*2.2)+(2*2.5*(0.2+0.1))+(2*2.2*(0.2+0.1)))</f>
        <v>8.32</v>
      </c>
      <c r="E209" s="1"/>
      <c r="F209" s="10">
        <f t="shared" si="7"/>
        <v>0</v>
      </c>
      <c r="G209" s="13"/>
      <c r="H209" s="13"/>
      <c r="I209" s="13"/>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row>
    <row r="210" spans="1:41" s="9" customFormat="1" ht="18.5" x14ac:dyDescent="0.35">
      <c r="A210" s="8" t="s">
        <v>264</v>
      </c>
      <c r="B210" s="9" t="s">
        <v>187</v>
      </c>
      <c r="C210" s="9" t="s">
        <v>51</v>
      </c>
      <c r="D210" s="9">
        <f>2*(2.5+2.2)*0.2</f>
        <v>1.8800000000000001</v>
      </c>
      <c r="E210" s="1"/>
      <c r="F210" s="10">
        <f t="shared" si="7"/>
        <v>0</v>
      </c>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row>
    <row r="211" spans="1:41" s="9" customFormat="1" ht="31" x14ac:dyDescent="0.35">
      <c r="A211" s="8" t="s">
        <v>265</v>
      </c>
      <c r="B211" s="9" t="s">
        <v>220</v>
      </c>
      <c r="C211" s="9" t="s">
        <v>190</v>
      </c>
      <c r="D211" s="9">
        <v>1</v>
      </c>
      <c r="E211" s="1"/>
      <c r="F211" s="10">
        <f t="shared" si="7"/>
        <v>0</v>
      </c>
      <c r="G211" s="13"/>
      <c r="H211" s="13"/>
      <c r="I211" s="13"/>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row>
    <row r="212" spans="1:41" s="9" customFormat="1" ht="31" x14ac:dyDescent="0.35">
      <c r="A212" s="8" t="s">
        <v>266</v>
      </c>
      <c r="B212" s="9" t="s">
        <v>222</v>
      </c>
      <c r="C212" s="9" t="s">
        <v>61</v>
      </c>
      <c r="D212" s="9">
        <v>1.65</v>
      </c>
      <c r="E212" s="1"/>
      <c r="F212" s="10">
        <f t="shared" si="7"/>
        <v>0</v>
      </c>
      <c r="G212" s="13"/>
      <c r="H212" s="13"/>
      <c r="I212" s="13"/>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row>
    <row r="213" spans="1:41" s="9" customFormat="1" ht="31" x14ac:dyDescent="0.35">
      <c r="A213" s="8" t="s">
        <v>267</v>
      </c>
      <c r="B213" s="9" t="s">
        <v>268</v>
      </c>
      <c r="C213" s="9" t="s">
        <v>269</v>
      </c>
      <c r="D213" s="9">
        <v>1</v>
      </c>
      <c r="E213" s="1"/>
      <c r="F213" s="10">
        <f t="shared" si="7"/>
        <v>0</v>
      </c>
      <c r="G213" s="13"/>
      <c r="H213" s="13"/>
      <c r="I213" s="13"/>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row>
    <row r="214" spans="1:41" s="6" customFormat="1" ht="15" x14ac:dyDescent="0.3">
      <c r="A214" s="5"/>
      <c r="B214" s="6" t="s">
        <v>270</v>
      </c>
      <c r="E214" s="2"/>
      <c r="F214" s="7" cm="1">
        <f t="array" ref="F214">SUM(F200:F213*2)</f>
        <v>0</v>
      </c>
      <c r="G214" s="15"/>
      <c r="H214" s="15"/>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row>
    <row r="215" spans="1:41" s="6" customFormat="1" ht="15" x14ac:dyDescent="0.3">
      <c r="A215" s="5" t="s">
        <v>271</v>
      </c>
      <c r="B215" s="6" t="s">
        <v>272</v>
      </c>
      <c r="E215" s="2"/>
      <c r="F215" s="7"/>
      <c r="G215" s="15"/>
      <c r="H215" s="15"/>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row>
    <row r="216" spans="1:41" s="9" customFormat="1" ht="31" x14ac:dyDescent="0.35">
      <c r="A216" s="8" t="s">
        <v>273</v>
      </c>
      <c r="B216" s="9" t="s">
        <v>274</v>
      </c>
      <c r="C216" s="9" t="s">
        <v>54</v>
      </c>
      <c r="D216" s="9">
        <f>(2.4+2)*(1.45+1)*1</f>
        <v>10.780000000000001</v>
      </c>
      <c r="E216" s="1"/>
      <c r="F216" s="10">
        <f t="shared" ref="F216:F225" si="8">D216*E216</f>
        <v>0</v>
      </c>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row>
    <row r="217" spans="1:41" s="9" customFormat="1" ht="18.5" x14ac:dyDescent="0.35">
      <c r="A217" s="8" t="s">
        <v>275</v>
      </c>
      <c r="B217" s="9" t="s">
        <v>276</v>
      </c>
      <c r="C217" s="9" t="s">
        <v>54</v>
      </c>
      <c r="D217" s="9">
        <f>(2.6+0.5)*(1.7+0.25)*0.2</f>
        <v>1.2090000000000001</v>
      </c>
      <c r="E217" s="1"/>
      <c r="F217" s="10">
        <f t="shared" si="8"/>
        <v>0</v>
      </c>
      <c r="G217" s="13"/>
      <c r="H217" s="13"/>
      <c r="I217" s="13"/>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row>
    <row r="218" spans="1:41" s="9" customFormat="1" ht="18.5" x14ac:dyDescent="0.35">
      <c r="A218" s="8" t="s">
        <v>277</v>
      </c>
      <c r="B218" s="9" t="s">
        <v>174</v>
      </c>
      <c r="C218" s="9" t="s">
        <v>54</v>
      </c>
      <c r="D218" s="9">
        <f>(2.6+0.5)*(1.7+0.25)*0.05</f>
        <v>0.30225000000000002</v>
      </c>
      <c r="E218" s="1"/>
      <c r="F218" s="10">
        <f t="shared" si="8"/>
        <v>0</v>
      </c>
      <c r="G218" s="13"/>
      <c r="H218" s="13"/>
      <c r="I218" s="13"/>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row>
    <row r="219" spans="1:41" s="9" customFormat="1" ht="18.5" x14ac:dyDescent="0.35">
      <c r="A219" s="8" t="s">
        <v>278</v>
      </c>
      <c r="B219" s="9" t="s">
        <v>279</v>
      </c>
      <c r="C219" s="9" t="s">
        <v>54</v>
      </c>
      <c r="D219" s="9">
        <f>(2.6+0.2)*(1.7+0.1)*0.12  +  (2.6+0.2)*(1.7+0.1)*0.1  -0.6*0.6*0.1</f>
        <v>1.0728000000000002</v>
      </c>
      <c r="E219" s="1"/>
      <c r="F219" s="10">
        <f t="shared" si="8"/>
        <v>0</v>
      </c>
      <c r="G219" s="13"/>
      <c r="H219" s="13"/>
      <c r="I219" s="13"/>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row>
    <row r="220" spans="1:41" s="9" customFormat="1" ht="18.5" x14ac:dyDescent="0.35">
      <c r="A220" s="8" t="s">
        <v>280</v>
      </c>
      <c r="B220" s="9" t="s">
        <v>281</v>
      </c>
      <c r="C220" s="9" t="s">
        <v>54</v>
      </c>
      <c r="D220" s="9">
        <f>0.2*((1.7+0.4)*2+2.6)*1</f>
        <v>1.3600000000000003</v>
      </c>
      <c r="E220" s="1"/>
      <c r="F220" s="10">
        <f t="shared" si="8"/>
        <v>0</v>
      </c>
      <c r="G220" s="13"/>
      <c r="H220" s="13"/>
      <c r="I220" s="13"/>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row>
    <row r="221" spans="1:41" s="9" customFormat="1" ht="31" x14ac:dyDescent="0.35">
      <c r="A221" s="8" t="s">
        <v>282</v>
      </c>
      <c r="B221" s="9" t="s">
        <v>283</v>
      </c>
      <c r="C221" s="9" t="s">
        <v>51</v>
      </c>
      <c r="D221" s="9">
        <f>2*((1.7+0.4)*2+2.6)*1</f>
        <v>13.600000000000001</v>
      </c>
      <c r="E221" s="1"/>
      <c r="F221" s="10">
        <f t="shared" si="8"/>
        <v>0</v>
      </c>
      <c r="G221" s="13"/>
      <c r="H221" s="13"/>
      <c r="I221" s="13"/>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row>
    <row r="222" spans="1:41" s="9" customFormat="1" ht="18.5" x14ac:dyDescent="0.35">
      <c r="A222" s="8" t="s">
        <v>284</v>
      </c>
      <c r="B222" s="9" t="s">
        <v>285</v>
      </c>
      <c r="C222" s="9" t="s">
        <v>51</v>
      </c>
      <c r="D222" s="9">
        <f>(2.6+0.2)*(1.7+0.1)  -  0.6*0.6</f>
        <v>4.6800000000000006</v>
      </c>
      <c r="E222" s="1"/>
      <c r="F222" s="10">
        <f t="shared" si="8"/>
        <v>0</v>
      </c>
      <c r="G222" s="13"/>
      <c r="H222" s="13"/>
      <c r="I222" s="13"/>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row>
    <row r="223" spans="1:41" s="9" customFormat="1" ht="18.5" x14ac:dyDescent="0.35">
      <c r="A223" s="8" t="s">
        <v>286</v>
      </c>
      <c r="B223" s="9" t="s">
        <v>187</v>
      </c>
      <c r="C223" s="9" t="s">
        <v>51</v>
      </c>
      <c r="D223" s="9">
        <f>(1.7*2+2.6)*0.2</f>
        <v>1.2000000000000002</v>
      </c>
      <c r="E223" s="1"/>
      <c r="F223" s="10">
        <f t="shared" si="8"/>
        <v>0</v>
      </c>
      <c r="G223" s="13"/>
      <c r="H223" s="13"/>
      <c r="I223" s="13"/>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row>
    <row r="224" spans="1:41" s="9" customFormat="1" ht="31" x14ac:dyDescent="0.35">
      <c r="A224" s="8" t="s">
        <v>287</v>
      </c>
      <c r="B224" s="9" t="s">
        <v>288</v>
      </c>
      <c r="C224" s="9" t="s">
        <v>190</v>
      </c>
      <c r="D224" s="9">
        <v>1</v>
      </c>
      <c r="E224" s="1"/>
      <c r="F224" s="10">
        <f t="shared" si="8"/>
        <v>0</v>
      </c>
      <c r="G224" s="13"/>
      <c r="H224" s="13"/>
      <c r="I224" s="13"/>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row>
    <row r="225" spans="1:41" s="9" customFormat="1" ht="31" x14ac:dyDescent="0.35">
      <c r="A225" s="8" t="s">
        <v>289</v>
      </c>
      <c r="B225" s="9" t="s">
        <v>290</v>
      </c>
      <c r="C225" s="9" t="s">
        <v>61</v>
      </c>
      <c r="D225" s="9">
        <v>1</v>
      </c>
      <c r="E225" s="1"/>
      <c r="F225" s="10">
        <f t="shared" si="8"/>
        <v>0</v>
      </c>
      <c r="G225" s="13"/>
      <c r="H225" s="13"/>
      <c r="I225" s="13"/>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row>
    <row r="226" spans="1:41" s="9" customFormat="1" x14ac:dyDescent="0.35">
      <c r="A226" s="8" t="s">
        <v>291</v>
      </c>
      <c r="B226" s="9" t="s">
        <v>292</v>
      </c>
      <c r="C226" s="9" t="s">
        <v>61</v>
      </c>
      <c r="D226" s="9">
        <v>1</v>
      </c>
      <c r="E226" s="1"/>
      <c r="F226" s="10">
        <f>E226*D226</f>
        <v>0</v>
      </c>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row>
    <row r="227" spans="1:41" s="6" customFormat="1" ht="15" x14ac:dyDescent="0.3">
      <c r="A227" s="5"/>
      <c r="B227" s="6" t="s">
        <v>293</v>
      </c>
      <c r="E227" s="2"/>
      <c r="F227" s="7">
        <f>SUM(F216:F226)</f>
        <v>0</v>
      </c>
      <c r="G227" s="15"/>
      <c r="H227" s="15"/>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row>
    <row r="228" spans="1:41" s="6" customFormat="1" ht="15" x14ac:dyDescent="0.3">
      <c r="A228" s="5"/>
      <c r="B228" s="6" t="s">
        <v>294</v>
      </c>
      <c r="E228" s="2"/>
      <c r="F228" s="7">
        <f>F227*11</f>
        <v>0</v>
      </c>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row>
    <row r="229" spans="1:41" s="15" customFormat="1" ht="15" x14ac:dyDescent="0.3">
      <c r="A229" s="5"/>
      <c r="B229" s="6"/>
      <c r="C229" s="6"/>
      <c r="D229" s="6"/>
      <c r="E229" s="2"/>
      <c r="F229" s="7"/>
      <c r="H229" s="25"/>
    </row>
    <row r="230" spans="1:41" s="15" customFormat="1" ht="15" x14ac:dyDescent="0.3">
      <c r="A230" s="5" t="s">
        <v>295</v>
      </c>
      <c r="B230" s="6" t="s">
        <v>296</v>
      </c>
      <c r="C230" s="6"/>
      <c r="D230" s="6"/>
      <c r="E230" s="2"/>
      <c r="F230" s="7"/>
      <c r="H230" s="25"/>
    </row>
    <row r="231" spans="1:41" ht="31" x14ac:dyDescent="0.35">
      <c r="A231" s="8" t="s">
        <v>297</v>
      </c>
      <c r="B231" s="9" t="s">
        <v>274</v>
      </c>
      <c r="C231" s="9" t="s">
        <v>54</v>
      </c>
      <c r="D231" s="9">
        <f>(2.4+2)*(1.45+1)*1</f>
        <v>10.780000000000001</v>
      </c>
      <c r="E231" s="1"/>
      <c r="F231" s="10">
        <f t="shared" ref="F231:F240" si="9">D231*E231</f>
        <v>0</v>
      </c>
      <c r="H231" s="26"/>
    </row>
    <row r="232" spans="1:41" ht="18.5" x14ac:dyDescent="0.35">
      <c r="A232" s="8" t="s">
        <v>298</v>
      </c>
      <c r="B232" s="9" t="s">
        <v>276</v>
      </c>
      <c r="C232" s="9" t="s">
        <v>54</v>
      </c>
      <c r="D232" s="9">
        <f>(2.6+0.5)*(1.7+0.25)*0.2</f>
        <v>1.2090000000000001</v>
      </c>
      <c r="E232" s="1"/>
      <c r="F232" s="10">
        <f t="shared" si="9"/>
        <v>0</v>
      </c>
      <c r="H232" s="26"/>
    </row>
    <row r="233" spans="1:41" ht="18.5" x14ac:dyDescent="0.35">
      <c r="A233" s="8" t="s">
        <v>299</v>
      </c>
      <c r="B233" s="9" t="s">
        <v>174</v>
      </c>
      <c r="C233" s="9" t="s">
        <v>54</v>
      </c>
      <c r="D233" s="9">
        <f>(2.6+0.5)*(1.7+0.25)*0.05</f>
        <v>0.30225000000000002</v>
      </c>
      <c r="E233" s="1"/>
      <c r="F233" s="10">
        <f t="shared" si="9"/>
        <v>0</v>
      </c>
      <c r="H233" s="26"/>
    </row>
    <row r="234" spans="1:41" ht="18.5" x14ac:dyDescent="0.35">
      <c r="A234" s="8" t="s">
        <v>300</v>
      </c>
      <c r="B234" s="9" t="s">
        <v>279</v>
      </c>
      <c r="C234" s="9" t="s">
        <v>54</v>
      </c>
      <c r="D234" s="9">
        <f>(2.6+0.2)*(1.7+0.1)*0.12  +  (2.6+0.2)*(1.7+0.1)*0.1  -0.6*0.6*0.1</f>
        <v>1.0728000000000002</v>
      </c>
      <c r="E234" s="1"/>
      <c r="F234" s="10">
        <f t="shared" si="9"/>
        <v>0</v>
      </c>
      <c r="H234" s="26"/>
    </row>
    <row r="235" spans="1:41" ht="18.5" x14ac:dyDescent="0.35">
      <c r="A235" s="8" t="s">
        <v>301</v>
      </c>
      <c r="B235" s="9" t="s">
        <v>281</v>
      </c>
      <c r="C235" s="9" t="s">
        <v>54</v>
      </c>
      <c r="D235" s="9">
        <f>0.2*((1.7+0.4)*2+2.6)*1</f>
        <v>1.3600000000000003</v>
      </c>
      <c r="E235" s="1"/>
      <c r="F235" s="10">
        <f t="shared" si="9"/>
        <v>0</v>
      </c>
      <c r="H235" s="26"/>
    </row>
    <row r="236" spans="1:41" ht="31" x14ac:dyDescent="0.35">
      <c r="A236" s="8" t="s">
        <v>302</v>
      </c>
      <c r="B236" s="9" t="s">
        <v>283</v>
      </c>
      <c r="C236" s="9" t="s">
        <v>51</v>
      </c>
      <c r="D236" s="9">
        <f>2*((1.7+0.4)*2+2.6)*1</f>
        <v>13.600000000000001</v>
      </c>
      <c r="E236" s="1"/>
      <c r="F236" s="10">
        <f t="shared" si="9"/>
        <v>0</v>
      </c>
      <c r="H236" s="26"/>
    </row>
    <row r="237" spans="1:41" ht="30.75" customHeight="1" x14ac:dyDescent="0.35">
      <c r="A237" s="8" t="s">
        <v>303</v>
      </c>
      <c r="B237" s="9" t="s">
        <v>285</v>
      </c>
      <c r="C237" s="9" t="s">
        <v>51</v>
      </c>
      <c r="D237" s="9">
        <f>(2.6+0.2)*(1.7+0.1)  -  0.6*0.6</f>
        <v>4.6800000000000006</v>
      </c>
      <c r="E237" s="1"/>
      <c r="F237" s="10">
        <f t="shared" si="9"/>
        <v>0</v>
      </c>
      <c r="H237" s="26"/>
    </row>
    <row r="238" spans="1:41" ht="18.5" x14ac:dyDescent="0.35">
      <c r="A238" s="8" t="s">
        <v>304</v>
      </c>
      <c r="B238" s="9" t="s">
        <v>187</v>
      </c>
      <c r="C238" s="9" t="s">
        <v>51</v>
      </c>
      <c r="D238" s="9">
        <f>(1.7*2+2.6)*0.2</f>
        <v>1.2000000000000002</v>
      </c>
      <c r="E238" s="1"/>
      <c r="F238" s="10">
        <f t="shared" si="9"/>
        <v>0</v>
      </c>
    </row>
    <row r="239" spans="1:41" ht="31" x14ac:dyDescent="0.35">
      <c r="A239" s="8" t="s">
        <v>305</v>
      </c>
      <c r="B239" s="9" t="s">
        <v>288</v>
      </c>
      <c r="C239" s="9" t="s">
        <v>190</v>
      </c>
      <c r="D239" s="9">
        <v>1</v>
      </c>
      <c r="E239" s="1"/>
      <c r="F239" s="10">
        <f t="shared" si="9"/>
        <v>0</v>
      </c>
    </row>
    <row r="240" spans="1:41" ht="31" x14ac:dyDescent="0.35">
      <c r="A240" s="8" t="s">
        <v>306</v>
      </c>
      <c r="B240" s="9" t="s">
        <v>290</v>
      </c>
      <c r="C240" s="9" t="s">
        <v>61</v>
      </c>
      <c r="D240" s="9">
        <v>1</v>
      </c>
      <c r="E240" s="1"/>
      <c r="F240" s="10">
        <f t="shared" si="9"/>
        <v>0</v>
      </c>
    </row>
    <row r="241" spans="1:6" ht="31" x14ac:dyDescent="0.35">
      <c r="A241" s="8" t="s">
        <v>307</v>
      </c>
      <c r="B241" s="9" t="s">
        <v>308</v>
      </c>
      <c r="C241" s="9" t="s">
        <v>61</v>
      </c>
      <c r="D241" s="9">
        <v>1</v>
      </c>
      <c r="E241" s="1"/>
      <c r="F241" s="10">
        <f>D241*E241</f>
        <v>0</v>
      </c>
    </row>
    <row r="242" spans="1:6" s="15" customFormat="1" ht="15" x14ac:dyDescent="0.3">
      <c r="A242" s="5"/>
      <c r="B242" s="6" t="s">
        <v>293</v>
      </c>
      <c r="C242" s="6"/>
      <c r="D242" s="6"/>
      <c r="E242" s="2"/>
      <c r="F242" s="7">
        <f>SUM(F231:F241)</f>
        <v>0</v>
      </c>
    </row>
    <row r="243" spans="1:6" s="15" customFormat="1" ht="15" x14ac:dyDescent="0.3">
      <c r="A243" s="5"/>
      <c r="B243" s="6" t="s">
        <v>309</v>
      </c>
      <c r="C243" s="6"/>
      <c r="D243" s="6"/>
      <c r="E243" s="2"/>
      <c r="F243" s="7">
        <f>F242*1</f>
        <v>0</v>
      </c>
    </row>
    <row r="244" spans="1:6" s="15" customFormat="1" ht="15" x14ac:dyDescent="0.3">
      <c r="A244" s="5"/>
      <c r="B244" s="6"/>
      <c r="C244" s="6"/>
      <c r="D244" s="6"/>
      <c r="E244" s="2"/>
      <c r="F244" s="7"/>
    </row>
    <row r="245" spans="1:6" s="15" customFormat="1" ht="15" x14ac:dyDescent="0.3">
      <c r="A245" s="5" t="s">
        <v>310</v>
      </c>
      <c r="B245" s="6" t="s">
        <v>311</v>
      </c>
      <c r="C245" s="6"/>
      <c r="D245" s="6"/>
      <c r="E245" s="2"/>
      <c r="F245" s="7"/>
    </row>
    <row r="246" spans="1:6" ht="31" x14ac:dyDescent="0.35">
      <c r="A246" s="8" t="s">
        <v>312</v>
      </c>
      <c r="B246" s="9" t="s">
        <v>274</v>
      </c>
      <c r="C246" s="9" t="s">
        <v>54</v>
      </c>
      <c r="D246" s="9">
        <f>(2.4+2)*(1.45+1)*1</f>
        <v>10.780000000000001</v>
      </c>
      <c r="E246" s="1"/>
      <c r="F246" s="10">
        <f t="shared" ref="F246:F255" si="10">D246*E246</f>
        <v>0</v>
      </c>
    </row>
    <row r="247" spans="1:6" ht="18.5" x14ac:dyDescent="0.35">
      <c r="A247" s="8" t="s">
        <v>313</v>
      </c>
      <c r="B247" s="9" t="s">
        <v>276</v>
      </c>
      <c r="C247" s="9" t="s">
        <v>54</v>
      </c>
      <c r="D247" s="9">
        <f>(2.6+0.5)*(1.7+0.25)*0.2</f>
        <v>1.2090000000000001</v>
      </c>
      <c r="E247" s="1"/>
      <c r="F247" s="10">
        <f t="shared" si="10"/>
        <v>0</v>
      </c>
    </row>
    <row r="248" spans="1:6" ht="18.5" x14ac:dyDescent="0.35">
      <c r="A248" s="8" t="s">
        <v>314</v>
      </c>
      <c r="B248" s="9" t="s">
        <v>174</v>
      </c>
      <c r="C248" s="9" t="s">
        <v>54</v>
      </c>
      <c r="D248" s="9">
        <f>(2.6+0.5)*(1.7+0.25)*0.05</f>
        <v>0.30225000000000002</v>
      </c>
      <c r="E248" s="1"/>
      <c r="F248" s="10">
        <f t="shared" si="10"/>
        <v>0</v>
      </c>
    </row>
    <row r="249" spans="1:6" ht="18.5" x14ac:dyDescent="0.35">
      <c r="A249" s="8" t="s">
        <v>315</v>
      </c>
      <c r="B249" s="9" t="s">
        <v>279</v>
      </c>
      <c r="C249" s="9" t="s">
        <v>54</v>
      </c>
      <c r="D249" s="9">
        <f>(2.6+0.2)*(1.7+0.1)*0.12  +  (2.6+0.2)*(1.7+0.1)*0.1  -0.6*0.6*0.1</f>
        <v>1.0728000000000002</v>
      </c>
      <c r="E249" s="1"/>
      <c r="F249" s="10">
        <f t="shared" si="10"/>
        <v>0</v>
      </c>
    </row>
    <row r="250" spans="1:6" ht="18.5" x14ac:dyDescent="0.35">
      <c r="A250" s="8" t="s">
        <v>316</v>
      </c>
      <c r="B250" s="9" t="s">
        <v>281</v>
      </c>
      <c r="C250" s="9" t="s">
        <v>54</v>
      </c>
      <c r="D250" s="9">
        <f>0.2*((1.7+0.4)*2+2.6)*1</f>
        <v>1.3600000000000003</v>
      </c>
      <c r="E250" s="1"/>
      <c r="F250" s="10">
        <f t="shared" si="10"/>
        <v>0</v>
      </c>
    </row>
    <row r="251" spans="1:6" ht="31" x14ac:dyDescent="0.35">
      <c r="A251" s="8" t="s">
        <v>317</v>
      </c>
      <c r="B251" s="9" t="s">
        <v>283</v>
      </c>
      <c r="C251" s="9" t="s">
        <v>51</v>
      </c>
      <c r="D251" s="9">
        <f>2*((1.7+0.4)*2+2.6)*1</f>
        <v>13.600000000000001</v>
      </c>
      <c r="E251" s="1"/>
      <c r="F251" s="10">
        <f t="shared" si="10"/>
        <v>0</v>
      </c>
    </row>
    <row r="252" spans="1:6" ht="18.5" x14ac:dyDescent="0.35">
      <c r="A252" s="8" t="s">
        <v>318</v>
      </c>
      <c r="B252" s="9" t="s">
        <v>285</v>
      </c>
      <c r="C252" s="9" t="s">
        <v>51</v>
      </c>
      <c r="D252" s="9">
        <f>(2.6+0.2)*(1.7+0.1)  -  0.6*0.6</f>
        <v>4.6800000000000006</v>
      </c>
      <c r="E252" s="1"/>
      <c r="F252" s="10">
        <f t="shared" si="10"/>
        <v>0</v>
      </c>
    </row>
    <row r="253" spans="1:6" ht="18.5" x14ac:dyDescent="0.35">
      <c r="A253" s="8" t="s">
        <v>319</v>
      </c>
      <c r="B253" s="9" t="s">
        <v>187</v>
      </c>
      <c r="C253" s="9" t="s">
        <v>51</v>
      </c>
      <c r="D253" s="9">
        <f>(1.7*2+2.6)*0.2</f>
        <v>1.2000000000000002</v>
      </c>
      <c r="E253" s="1"/>
      <c r="F253" s="10">
        <f t="shared" si="10"/>
        <v>0</v>
      </c>
    </row>
    <row r="254" spans="1:6" ht="31" x14ac:dyDescent="0.35">
      <c r="A254" s="8" t="s">
        <v>320</v>
      </c>
      <c r="B254" s="9" t="s">
        <v>288</v>
      </c>
      <c r="C254" s="9" t="s">
        <v>190</v>
      </c>
      <c r="D254" s="9">
        <v>1</v>
      </c>
      <c r="E254" s="1"/>
      <c r="F254" s="10">
        <f t="shared" si="10"/>
        <v>0</v>
      </c>
    </row>
    <row r="255" spans="1:6" ht="31" x14ac:dyDescent="0.35">
      <c r="A255" s="8" t="s">
        <v>321</v>
      </c>
      <c r="B255" s="9" t="s">
        <v>290</v>
      </c>
      <c r="C255" s="9" t="s">
        <v>61</v>
      </c>
      <c r="D255" s="9">
        <v>1</v>
      </c>
      <c r="E255" s="1"/>
      <c r="F255" s="10">
        <f t="shared" si="10"/>
        <v>0</v>
      </c>
    </row>
    <row r="256" spans="1:6" ht="31" x14ac:dyDescent="0.35">
      <c r="A256" s="8" t="s">
        <v>322</v>
      </c>
      <c r="B256" s="9" t="s">
        <v>323</v>
      </c>
      <c r="C256" s="9" t="s">
        <v>61</v>
      </c>
      <c r="D256" s="9">
        <v>1</v>
      </c>
      <c r="E256" s="1"/>
      <c r="F256" s="10">
        <f>D256*E256</f>
        <v>0</v>
      </c>
    </row>
    <row r="257" spans="1:6" s="15" customFormat="1" ht="15" x14ac:dyDescent="0.3">
      <c r="A257" s="5"/>
      <c r="B257" s="6" t="s">
        <v>293</v>
      </c>
      <c r="C257" s="6"/>
      <c r="D257" s="6"/>
      <c r="E257" s="2"/>
      <c r="F257" s="7">
        <f>SUM(F246:F256)</f>
        <v>0</v>
      </c>
    </row>
    <row r="258" spans="1:6" s="15" customFormat="1" ht="15" x14ac:dyDescent="0.3">
      <c r="A258" s="5"/>
      <c r="B258" s="6" t="s">
        <v>324</v>
      </c>
      <c r="C258" s="6"/>
      <c r="D258" s="6"/>
      <c r="E258" s="2"/>
      <c r="F258" s="7">
        <f>F257*1</f>
        <v>0</v>
      </c>
    </row>
    <row r="259" spans="1:6" s="15" customFormat="1" ht="15" x14ac:dyDescent="0.3">
      <c r="A259" s="5"/>
      <c r="B259" s="6" t="s">
        <v>325</v>
      </c>
      <c r="C259" s="6"/>
      <c r="D259" s="6"/>
      <c r="E259" s="2"/>
      <c r="F259" s="7">
        <f>F166+F214+F228+F243+F258+F183+F198</f>
        <v>0</v>
      </c>
    </row>
    <row r="260" spans="1:6" s="15" customFormat="1" ht="15" x14ac:dyDescent="0.3">
      <c r="A260" s="5"/>
      <c r="B260" s="6"/>
      <c r="C260" s="6"/>
      <c r="D260" s="6"/>
      <c r="E260" s="2"/>
      <c r="F260" s="7"/>
    </row>
    <row r="261" spans="1:6" s="15" customFormat="1" ht="15" x14ac:dyDescent="0.3">
      <c r="A261" s="5">
        <v>4.2</v>
      </c>
      <c r="B261" s="6" t="s">
        <v>326</v>
      </c>
      <c r="C261" s="6"/>
      <c r="D261" s="6"/>
      <c r="E261" s="2"/>
      <c r="F261" s="7"/>
    </row>
    <row r="262" spans="1:6" s="27" customFormat="1" ht="15" x14ac:dyDescent="0.35">
      <c r="A262" s="5" t="s">
        <v>327</v>
      </c>
      <c r="B262" s="6" t="s">
        <v>328</v>
      </c>
      <c r="C262" s="6"/>
      <c r="D262" s="6"/>
      <c r="E262" s="2"/>
      <c r="F262" s="7"/>
    </row>
    <row r="263" spans="1:6" s="28" customFormat="1" ht="31" x14ac:dyDescent="0.35">
      <c r="A263" s="8" t="s">
        <v>329</v>
      </c>
      <c r="B263" s="9" t="s">
        <v>274</v>
      </c>
      <c r="C263" s="9" t="s">
        <v>330</v>
      </c>
      <c r="D263" s="9">
        <f>13*13*0.8</f>
        <v>135.20000000000002</v>
      </c>
      <c r="E263" s="1"/>
      <c r="F263" s="10">
        <f t="shared" ref="F263:F274" si="11">D263*E263</f>
        <v>0</v>
      </c>
    </row>
    <row r="264" spans="1:6" s="28" customFormat="1" ht="31" x14ac:dyDescent="0.35">
      <c r="A264" s="8" t="s">
        <v>331</v>
      </c>
      <c r="B264" s="9" t="s">
        <v>332</v>
      </c>
      <c r="C264" s="9" t="s">
        <v>330</v>
      </c>
      <c r="D264" s="9">
        <f>7.5*7.5*3.14*0.3/4</f>
        <v>13.246874999999999</v>
      </c>
      <c r="E264" s="1"/>
      <c r="F264" s="10">
        <f t="shared" si="11"/>
        <v>0</v>
      </c>
    </row>
    <row r="265" spans="1:6" s="28" customFormat="1" ht="16.5" customHeight="1" x14ac:dyDescent="0.35">
      <c r="A265" s="8" t="s">
        <v>333</v>
      </c>
      <c r="B265" s="9" t="s">
        <v>231</v>
      </c>
      <c r="C265" s="9" t="s">
        <v>330</v>
      </c>
      <c r="D265" s="9">
        <f>7.5*7.5*3.14*0.05/4</f>
        <v>2.2078125000000002</v>
      </c>
      <c r="E265" s="1"/>
      <c r="F265" s="10">
        <f t="shared" si="11"/>
        <v>0</v>
      </c>
    </row>
    <row r="266" spans="1:6" s="28" customFormat="1" ht="17.25" customHeight="1" x14ac:dyDescent="0.35">
      <c r="A266" s="8" t="s">
        <v>334</v>
      </c>
      <c r="B266" s="9" t="s">
        <v>206</v>
      </c>
      <c r="C266" s="9" t="s">
        <v>330</v>
      </c>
      <c r="D266" s="9">
        <f>(7*7*3.14*0.2/4)+(7*3.14*0.15*0.3)</f>
        <v>8.6821000000000019</v>
      </c>
      <c r="E266" s="1"/>
      <c r="F266" s="10">
        <f t="shared" si="11"/>
        <v>0</v>
      </c>
    </row>
    <row r="267" spans="1:6" s="28" customFormat="1" x14ac:dyDescent="0.35">
      <c r="A267" s="8" t="s">
        <v>335</v>
      </c>
      <c r="B267" s="9" t="s">
        <v>336</v>
      </c>
      <c r="C267" s="9" t="s">
        <v>330</v>
      </c>
      <c r="D267" s="9">
        <f>7*7*3.14*0.15/4+7*2*0.15*0.25+4.5*1*0.25*0.25+0.3*0.8*0.8</f>
        <v>6.7680000000000007</v>
      </c>
      <c r="E267" s="1"/>
      <c r="F267" s="10">
        <f t="shared" si="11"/>
        <v>0</v>
      </c>
    </row>
    <row r="268" spans="1:6" s="28" customFormat="1" x14ac:dyDescent="0.35">
      <c r="A268" s="8" t="s">
        <v>337</v>
      </c>
      <c r="B268" s="9" t="s">
        <v>338</v>
      </c>
      <c r="C268" s="9" t="s">
        <v>330</v>
      </c>
      <c r="D268" s="9">
        <f>6.7*3.14*4.2*0.3</f>
        <v>26.50788</v>
      </c>
      <c r="E268" s="1"/>
      <c r="F268" s="10">
        <f t="shared" si="11"/>
        <v>0</v>
      </c>
    </row>
    <row r="269" spans="1:6" s="28" customFormat="1" x14ac:dyDescent="0.35">
      <c r="A269" s="8" t="s">
        <v>339</v>
      </c>
      <c r="B269" s="9" t="s">
        <v>340</v>
      </c>
      <c r="C269" s="9" t="s">
        <v>341</v>
      </c>
      <c r="D269" s="9">
        <f>(6.7*3.14*4.2+6.7*6.7*3.14/4)*3</f>
        <v>370.79475000000002</v>
      </c>
      <c r="E269" s="1"/>
      <c r="F269" s="10">
        <f t="shared" si="11"/>
        <v>0</v>
      </c>
    </row>
    <row r="270" spans="1:6" s="28" customFormat="1" x14ac:dyDescent="0.35">
      <c r="A270" s="8" t="s">
        <v>342</v>
      </c>
      <c r="B270" s="9" t="s">
        <v>343</v>
      </c>
      <c r="C270" s="9" t="s">
        <v>341</v>
      </c>
      <c r="D270" s="9">
        <f>(6.7*3.14*4.2+6.7*6.7*3.14/4)*3</f>
        <v>370.79475000000002</v>
      </c>
      <c r="E270" s="1"/>
      <c r="F270" s="10">
        <f t="shared" si="11"/>
        <v>0</v>
      </c>
    </row>
    <row r="271" spans="1:6" s="28" customFormat="1" x14ac:dyDescent="0.35">
      <c r="A271" s="8" t="s">
        <v>344</v>
      </c>
      <c r="B271" s="9" t="s">
        <v>240</v>
      </c>
      <c r="C271" s="9" t="s">
        <v>341</v>
      </c>
      <c r="D271" s="9">
        <f>7*7*3.14/4</f>
        <v>38.465000000000003</v>
      </c>
      <c r="E271" s="1"/>
      <c r="F271" s="10">
        <f t="shared" si="11"/>
        <v>0</v>
      </c>
    </row>
    <row r="272" spans="1:6" s="28" customFormat="1" x14ac:dyDescent="0.35">
      <c r="A272" s="8" t="s">
        <v>345</v>
      </c>
      <c r="B272" s="9" t="s">
        <v>346</v>
      </c>
      <c r="C272" s="9" t="s">
        <v>341</v>
      </c>
      <c r="D272" s="9">
        <f>8*3.14*0.3+0.3*8</f>
        <v>9.9359999999999999</v>
      </c>
      <c r="E272" s="1"/>
      <c r="F272" s="10">
        <f t="shared" si="11"/>
        <v>0</v>
      </c>
    </row>
    <row r="273" spans="1:6" s="28" customFormat="1" ht="30.75" customHeight="1" x14ac:dyDescent="0.35">
      <c r="A273" s="8" t="s">
        <v>347</v>
      </c>
      <c r="B273" s="9" t="s">
        <v>348</v>
      </c>
      <c r="C273" s="9" t="s">
        <v>190</v>
      </c>
      <c r="D273" s="9">
        <v>2</v>
      </c>
      <c r="E273" s="1"/>
      <c r="F273" s="10">
        <f t="shared" si="11"/>
        <v>0</v>
      </c>
    </row>
    <row r="274" spans="1:6" s="28" customFormat="1" x14ac:dyDescent="0.35">
      <c r="A274" s="8" t="s">
        <v>349</v>
      </c>
      <c r="B274" s="9" t="s">
        <v>350</v>
      </c>
      <c r="C274" s="9" t="s">
        <v>81</v>
      </c>
      <c r="D274" s="9">
        <v>1</v>
      </c>
      <c r="E274" s="1"/>
      <c r="F274" s="10">
        <f t="shared" si="11"/>
        <v>0</v>
      </c>
    </row>
    <row r="275" spans="1:6" s="27" customFormat="1" ht="15" x14ac:dyDescent="0.35">
      <c r="A275" s="5" t="s">
        <v>351</v>
      </c>
      <c r="B275" s="6" t="s">
        <v>352</v>
      </c>
      <c r="C275" s="6"/>
      <c r="D275" s="6"/>
      <c r="E275" s="2"/>
      <c r="F275" s="7"/>
    </row>
    <row r="276" spans="1:6" s="28" customFormat="1" ht="31" x14ac:dyDescent="0.35">
      <c r="A276" s="8" t="s">
        <v>353</v>
      </c>
      <c r="B276" s="9" t="s">
        <v>274</v>
      </c>
      <c r="C276" s="9" t="s">
        <v>330</v>
      </c>
      <c r="D276" s="9">
        <f>4*4*0.5</f>
        <v>8</v>
      </c>
      <c r="E276" s="1"/>
      <c r="F276" s="10">
        <f t="shared" ref="F276:F286" si="12">D276*E276</f>
        <v>0</v>
      </c>
    </row>
    <row r="277" spans="1:6" s="28" customFormat="1" ht="31" x14ac:dyDescent="0.35">
      <c r="A277" s="8" t="s">
        <v>354</v>
      </c>
      <c r="B277" s="9" t="s">
        <v>355</v>
      </c>
      <c r="C277" s="9" t="s">
        <v>330</v>
      </c>
      <c r="D277" s="9">
        <f>2*2*0.3</f>
        <v>1.2</v>
      </c>
      <c r="E277" s="1"/>
      <c r="F277" s="10">
        <f t="shared" si="12"/>
        <v>0</v>
      </c>
    </row>
    <row r="278" spans="1:6" s="28" customFormat="1" x14ac:dyDescent="0.35">
      <c r="A278" s="8" t="s">
        <v>356</v>
      </c>
      <c r="B278" s="9" t="s">
        <v>231</v>
      </c>
      <c r="C278" s="9" t="s">
        <v>330</v>
      </c>
      <c r="D278" s="9">
        <f>2*2*0.05</f>
        <v>0.2</v>
      </c>
      <c r="E278" s="1"/>
      <c r="F278" s="10">
        <f t="shared" si="12"/>
        <v>0</v>
      </c>
    </row>
    <row r="279" spans="1:6" s="28" customFormat="1" x14ac:dyDescent="0.35">
      <c r="A279" s="8" t="s">
        <v>357</v>
      </c>
      <c r="B279" s="9" t="s">
        <v>358</v>
      </c>
      <c r="C279" s="9" t="s">
        <v>330</v>
      </c>
      <c r="D279" s="9">
        <f>2*2*0.15</f>
        <v>0.6</v>
      </c>
      <c r="E279" s="1"/>
      <c r="F279" s="10">
        <f t="shared" si="12"/>
        <v>0</v>
      </c>
    </row>
    <row r="280" spans="1:6" s="28" customFormat="1" x14ac:dyDescent="0.35">
      <c r="A280" s="8" t="s">
        <v>359</v>
      </c>
      <c r="B280" s="9" t="s">
        <v>360</v>
      </c>
      <c r="C280" s="9" t="s">
        <v>330</v>
      </c>
      <c r="D280" s="9">
        <f>2*0.3*1.5*3</f>
        <v>2.6999999999999997</v>
      </c>
      <c r="E280" s="1"/>
      <c r="F280" s="10">
        <f t="shared" si="12"/>
        <v>0</v>
      </c>
    </row>
    <row r="281" spans="1:6" s="28" customFormat="1" x14ac:dyDescent="0.35">
      <c r="A281" s="8" t="s">
        <v>361</v>
      </c>
      <c r="B281" s="9" t="s">
        <v>362</v>
      </c>
      <c r="C281" s="9" t="s">
        <v>330</v>
      </c>
      <c r="D281" s="9">
        <f>2*2*0.1</f>
        <v>0.4</v>
      </c>
      <c r="E281" s="1"/>
      <c r="F281" s="10">
        <f t="shared" si="12"/>
        <v>0</v>
      </c>
    </row>
    <row r="282" spans="1:6" s="28" customFormat="1" ht="31" x14ac:dyDescent="0.35">
      <c r="A282" s="8" t="s">
        <v>363</v>
      </c>
      <c r="B282" s="9" t="s">
        <v>283</v>
      </c>
      <c r="C282" s="9" t="s">
        <v>341</v>
      </c>
      <c r="D282" s="9">
        <f>2*3*1.5</f>
        <v>9</v>
      </c>
      <c r="E282" s="1"/>
      <c r="F282" s="10">
        <f t="shared" si="12"/>
        <v>0</v>
      </c>
    </row>
    <row r="283" spans="1:6" s="28" customFormat="1" x14ac:dyDescent="0.35">
      <c r="A283" s="8" t="s">
        <v>364</v>
      </c>
      <c r="B283" s="9" t="s">
        <v>365</v>
      </c>
      <c r="C283" s="9" t="s">
        <v>341</v>
      </c>
      <c r="D283" s="9">
        <f>2*2</f>
        <v>4</v>
      </c>
      <c r="E283" s="1"/>
      <c r="F283" s="10">
        <f t="shared" si="12"/>
        <v>0</v>
      </c>
    </row>
    <row r="284" spans="1:6" s="28" customFormat="1" x14ac:dyDescent="0.35">
      <c r="A284" s="8" t="s">
        <v>366</v>
      </c>
      <c r="B284" s="9" t="s">
        <v>187</v>
      </c>
      <c r="C284" s="9" t="s">
        <v>341</v>
      </c>
      <c r="D284" s="9">
        <f>2*0.3*3</f>
        <v>1.7999999999999998</v>
      </c>
      <c r="E284" s="1"/>
      <c r="F284" s="10">
        <f t="shared" si="12"/>
        <v>0</v>
      </c>
    </row>
    <row r="285" spans="1:6" s="28" customFormat="1" ht="31" x14ac:dyDescent="0.35">
      <c r="A285" s="8" t="s">
        <v>367</v>
      </c>
      <c r="B285" s="9" t="s">
        <v>288</v>
      </c>
      <c r="C285" s="9" t="s">
        <v>190</v>
      </c>
      <c r="D285" s="9">
        <v>1</v>
      </c>
      <c r="E285" s="1"/>
      <c r="F285" s="10">
        <f t="shared" si="12"/>
        <v>0</v>
      </c>
    </row>
    <row r="286" spans="1:6" s="28" customFormat="1" ht="31" x14ac:dyDescent="0.35">
      <c r="A286" s="8" t="s">
        <v>368</v>
      </c>
      <c r="B286" s="9" t="s">
        <v>369</v>
      </c>
      <c r="C286" s="9" t="s">
        <v>370</v>
      </c>
      <c r="D286" s="9">
        <v>1</v>
      </c>
      <c r="E286" s="1"/>
      <c r="F286" s="10">
        <f t="shared" si="12"/>
        <v>0</v>
      </c>
    </row>
    <row r="287" spans="1:6" s="27" customFormat="1" ht="15" x14ac:dyDescent="0.35">
      <c r="A287" s="5" t="s">
        <v>371</v>
      </c>
      <c r="B287" s="6" t="s">
        <v>372</v>
      </c>
      <c r="C287" s="6"/>
      <c r="D287" s="6"/>
      <c r="E287" s="2"/>
      <c r="F287" s="7"/>
    </row>
    <row r="288" spans="1:6" s="28" customFormat="1" ht="31" x14ac:dyDescent="0.35">
      <c r="A288" s="8" t="s">
        <v>373</v>
      </c>
      <c r="B288" s="9" t="s">
        <v>274</v>
      </c>
      <c r="C288" s="9" t="s">
        <v>330</v>
      </c>
      <c r="D288" s="9">
        <f>3*3*2</f>
        <v>18</v>
      </c>
      <c r="E288" s="1"/>
      <c r="F288" s="10">
        <f t="shared" ref="F288:F297" si="13">D288*E288</f>
        <v>0</v>
      </c>
    </row>
    <row r="289" spans="1:6" s="28" customFormat="1" ht="31" x14ac:dyDescent="0.35">
      <c r="A289" s="8" t="s">
        <v>374</v>
      </c>
      <c r="B289" s="9" t="s">
        <v>355</v>
      </c>
      <c r="C289" s="9" t="s">
        <v>330</v>
      </c>
      <c r="D289" s="9">
        <f>0.3*1.2*1.2</f>
        <v>0.432</v>
      </c>
      <c r="E289" s="1"/>
      <c r="F289" s="10">
        <f t="shared" si="13"/>
        <v>0</v>
      </c>
    </row>
    <row r="290" spans="1:6" s="28" customFormat="1" x14ac:dyDescent="0.35">
      <c r="A290" s="8" t="s">
        <v>375</v>
      </c>
      <c r="B290" s="9" t="s">
        <v>231</v>
      </c>
      <c r="C290" s="9" t="s">
        <v>330</v>
      </c>
      <c r="D290" s="9">
        <f>0.05*1.2*1.2</f>
        <v>7.1999999999999995E-2</v>
      </c>
      <c r="E290" s="1"/>
      <c r="F290" s="10">
        <f t="shared" si="13"/>
        <v>0</v>
      </c>
    </row>
    <row r="291" spans="1:6" s="28" customFormat="1" x14ac:dyDescent="0.35">
      <c r="A291" s="8" t="s">
        <v>376</v>
      </c>
      <c r="B291" s="9" t="s">
        <v>206</v>
      </c>
      <c r="C291" s="9" t="s">
        <v>330</v>
      </c>
      <c r="D291" s="9">
        <f>0.1*1.2*1.2</f>
        <v>0.14399999999999999</v>
      </c>
      <c r="E291" s="1"/>
      <c r="F291" s="10">
        <f t="shared" si="13"/>
        <v>0</v>
      </c>
    </row>
    <row r="292" spans="1:6" s="28" customFormat="1" x14ac:dyDescent="0.35">
      <c r="A292" s="8" t="s">
        <v>377</v>
      </c>
      <c r="B292" s="9" t="s">
        <v>378</v>
      </c>
      <c r="C292" s="9" t="s">
        <v>330</v>
      </c>
      <c r="D292" s="9">
        <f>1.2*0.3*0.8*3</f>
        <v>0.86399999999999988</v>
      </c>
      <c r="E292" s="1"/>
      <c r="F292" s="10">
        <f t="shared" si="13"/>
        <v>0</v>
      </c>
    </row>
    <row r="293" spans="1:6" s="28" customFormat="1" x14ac:dyDescent="0.35">
      <c r="A293" s="8" t="s">
        <v>379</v>
      </c>
      <c r="B293" s="9" t="s">
        <v>380</v>
      </c>
      <c r="C293" s="9" t="s">
        <v>341</v>
      </c>
      <c r="D293" s="9">
        <f>1.2*0.8*3</f>
        <v>2.88</v>
      </c>
      <c r="E293" s="1"/>
      <c r="F293" s="10">
        <f t="shared" si="13"/>
        <v>0</v>
      </c>
    </row>
    <row r="294" spans="1:6" s="28" customFormat="1" x14ac:dyDescent="0.35">
      <c r="A294" s="8" t="s">
        <v>381</v>
      </c>
      <c r="B294" s="9" t="s">
        <v>382</v>
      </c>
      <c r="C294" s="9" t="s">
        <v>190</v>
      </c>
      <c r="D294" s="9">
        <v>1</v>
      </c>
      <c r="E294" s="1"/>
      <c r="F294" s="10">
        <f t="shared" si="13"/>
        <v>0</v>
      </c>
    </row>
    <row r="295" spans="1:6" s="28" customFormat="1" ht="31" x14ac:dyDescent="0.35">
      <c r="A295" s="8" t="s">
        <v>383</v>
      </c>
      <c r="B295" s="9" t="s">
        <v>384</v>
      </c>
      <c r="C295" s="9" t="s">
        <v>385</v>
      </c>
      <c r="D295" s="9">
        <v>1</v>
      </c>
      <c r="E295" s="1"/>
      <c r="F295" s="10">
        <f t="shared" si="13"/>
        <v>0</v>
      </c>
    </row>
    <row r="296" spans="1:6" s="28" customFormat="1" ht="31" x14ac:dyDescent="0.35">
      <c r="A296" s="8" t="s">
        <v>386</v>
      </c>
      <c r="B296" s="9" t="s">
        <v>387</v>
      </c>
      <c r="C296" s="9" t="s">
        <v>61</v>
      </c>
      <c r="D296" s="9">
        <v>52</v>
      </c>
      <c r="E296" s="1"/>
      <c r="F296" s="10">
        <f t="shared" si="13"/>
        <v>0</v>
      </c>
    </row>
    <row r="297" spans="1:6" s="28" customFormat="1" ht="31" x14ac:dyDescent="0.35">
      <c r="A297" s="8" t="s">
        <v>388</v>
      </c>
      <c r="B297" s="9" t="s">
        <v>389</v>
      </c>
      <c r="C297" s="9" t="s">
        <v>385</v>
      </c>
      <c r="D297" s="9">
        <v>1</v>
      </c>
      <c r="E297" s="1"/>
      <c r="F297" s="10">
        <f t="shared" si="13"/>
        <v>0</v>
      </c>
    </row>
    <row r="298" spans="1:6" s="21" customFormat="1" ht="15" x14ac:dyDescent="0.3">
      <c r="A298" s="5"/>
      <c r="B298" s="6" t="s">
        <v>293</v>
      </c>
      <c r="C298" s="6"/>
      <c r="D298" s="6"/>
      <c r="E298" s="2"/>
      <c r="F298" s="7">
        <f>SUM(F263:F297)</f>
        <v>0</v>
      </c>
    </row>
    <row r="299" spans="1:6" s="21" customFormat="1" ht="15" x14ac:dyDescent="0.3">
      <c r="A299" s="5"/>
      <c r="B299" s="6" t="s">
        <v>390</v>
      </c>
      <c r="C299" s="6"/>
      <c r="D299" s="6"/>
      <c r="E299" s="2"/>
      <c r="F299" s="7">
        <f>F298*1</f>
        <v>0</v>
      </c>
    </row>
    <row r="300" spans="1:6" s="15" customFormat="1" ht="16" x14ac:dyDescent="0.3">
      <c r="A300" s="5" t="s">
        <v>391</v>
      </c>
      <c r="B300" s="6" t="s">
        <v>392</v>
      </c>
      <c r="C300" s="6"/>
      <c r="D300" s="6"/>
      <c r="E300" s="2"/>
      <c r="F300" s="7"/>
    </row>
    <row r="301" spans="1:6" ht="31" x14ac:dyDescent="0.35">
      <c r="A301" s="8" t="s">
        <v>393</v>
      </c>
      <c r="B301" s="9" t="s">
        <v>274</v>
      </c>
      <c r="C301" s="9" t="s">
        <v>394</v>
      </c>
      <c r="D301" s="9">
        <f>3.14*(1+(0.85+2.753))*(1+(0.85+2.753))*1.1</f>
        <v>73.182001486000004</v>
      </c>
      <c r="E301" s="1"/>
      <c r="F301" s="10">
        <f t="shared" ref="F301:F312" si="14">D301*E301</f>
        <v>0</v>
      </c>
    </row>
    <row r="302" spans="1:6" ht="31" x14ac:dyDescent="0.35">
      <c r="A302" s="8" t="s">
        <v>395</v>
      </c>
      <c r="B302" s="9" t="s">
        <v>332</v>
      </c>
      <c r="C302" s="9" t="s">
        <v>394</v>
      </c>
      <c r="D302" s="9">
        <f>3.14*(0.85+2.753)*(0.85+2.753)*0.3</f>
        <v>12.228675678</v>
      </c>
      <c r="E302" s="1"/>
      <c r="F302" s="10">
        <f t="shared" si="14"/>
        <v>0</v>
      </c>
    </row>
    <row r="303" spans="1:6" ht="17" x14ac:dyDescent="0.35">
      <c r="A303" s="8" t="s">
        <v>396</v>
      </c>
      <c r="B303" s="9" t="s">
        <v>174</v>
      </c>
      <c r="C303" s="9" t="s">
        <v>394</v>
      </c>
      <c r="D303" s="9">
        <f>3.14*(0.85+2.753)*(0.85+2.753)*0.05</f>
        <v>2.0381126130000005</v>
      </c>
      <c r="E303" s="1"/>
      <c r="F303" s="10">
        <f t="shared" si="14"/>
        <v>0</v>
      </c>
    </row>
    <row r="304" spans="1:6" ht="17" x14ac:dyDescent="0.35">
      <c r="A304" s="8" t="s">
        <v>397</v>
      </c>
      <c r="B304" s="9" t="s">
        <v>206</v>
      </c>
      <c r="C304" s="9" t="s">
        <v>394</v>
      </c>
      <c r="D304" s="9">
        <f>3.14*(0.6+2.753)*(0.6+2.753)*0.2  +3.14*(( 2.753+0.6)*( 2.753+0.6)-(2.753+0.4)*(2.753+0.4))*0.3</f>
        <v>8.2860888520000024</v>
      </c>
      <c r="E304" s="1"/>
      <c r="F304" s="10">
        <f t="shared" si="14"/>
        <v>0</v>
      </c>
    </row>
    <row r="305" spans="1:6" ht="17" x14ac:dyDescent="0.35">
      <c r="A305" s="8" t="s">
        <v>398</v>
      </c>
      <c r="B305" s="9" t="s">
        <v>399</v>
      </c>
      <c r="C305" s="9" t="s">
        <v>394</v>
      </c>
      <c r="D305" s="9">
        <f>3.14*(0.6+2.753)*(0.6+2.753)*0.1   -  0.8*0.8*0.1</f>
        <v>3.4661792260000008</v>
      </c>
      <c r="E305" s="1"/>
      <c r="F305" s="10">
        <f t="shared" si="14"/>
        <v>0</v>
      </c>
    </row>
    <row r="306" spans="1:6" ht="17" x14ac:dyDescent="0.35">
      <c r="A306" s="8" t="s">
        <v>400</v>
      </c>
      <c r="B306" s="9" t="s">
        <v>401</v>
      </c>
      <c r="C306" s="9" t="s">
        <v>394</v>
      </c>
      <c r="D306" s="9">
        <f>(3.14*(0.8-0.4+2.753)*(0.8-0.4+2.753)-3.14*(2.803)*(2.803))*(0.3+2.25)</f>
        <v>16.691392199999996</v>
      </c>
      <c r="E306" s="1"/>
      <c r="F306" s="10">
        <f t="shared" si="14"/>
        <v>0</v>
      </c>
    </row>
    <row r="307" spans="1:6" ht="17" x14ac:dyDescent="0.35">
      <c r="A307" s="8" t="s">
        <v>402</v>
      </c>
      <c r="B307" s="9" t="s">
        <v>212</v>
      </c>
      <c r="C307" s="9" t="s">
        <v>403</v>
      </c>
      <c r="D307" s="9">
        <f>2*3.14*2.803*2.55  +  3.14*2.803*2.803</f>
        <v>69.557622260000002</v>
      </c>
      <c r="E307" s="1"/>
      <c r="F307" s="10">
        <f t="shared" si="14"/>
        <v>0</v>
      </c>
    </row>
    <row r="308" spans="1:6" ht="17" x14ac:dyDescent="0.35">
      <c r="A308" s="8" t="s">
        <v>404</v>
      </c>
      <c r="B308" s="9" t="s">
        <v>343</v>
      </c>
      <c r="C308" s="9" t="s">
        <v>403</v>
      </c>
      <c r="D308" s="9">
        <f>D307</f>
        <v>69.557622260000002</v>
      </c>
      <c r="E308" s="1"/>
      <c r="F308" s="10">
        <f t="shared" si="14"/>
        <v>0</v>
      </c>
    </row>
    <row r="309" spans="1:6" ht="17" x14ac:dyDescent="0.35">
      <c r="A309" s="8" t="s">
        <v>405</v>
      </c>
      <c r="B309" s="9" t="s">
        <v>185</v>
      </c>
      <c r="C309" s="9" t="s">
        <v>403</v>
      </c>
      <c r="D309" s="9">
        <f>3.14*(2.753+0.6)*(2.753+0.6)   -  0.8*0.8</f>
        <v>34.661792260000006</v>
      </c>
      <c r="E309" s="1"/>
      <c r="F309" s="10">
        <f t="shared" si="14"/>
        <v>0</v>
      </c>
    </row>
    <row r="310" spans="1:6" ht="17" x14ac:dyDescent="0.35">
      <c r="A310" s="8" t="s">
        <v>406</v>
      </c>
      <c r="B310" s="9" t="s">
        <v>346</v>
      </c>
      <c r="C310" s="9" t="s">
        <v>403</v>
      </c>
      <c r="D310" s="9">
        <f>3.14*((2.803+0.4)*(2.803+0.4)-2.753*2.753)</f>
        <v>8.4158279999999923</v>
      </c>
      <c r="E310" s="1"/>
      <c r="F310" s="10">
        <f t="shared" si="14"/>
        <v>0</v>
      </c>
    </row>
    <row r="311" spans="1:6" ht="31" x14ac:dyDescent="0.35">
      <c r="A311" s="8" t="s">
        <v>407</v>
      </c>
      <c r="B311" s="9" t="s">
        <v>408</v>
      </c>
      <c r="C311" s="9" t="s">
        <v>190</v>
      </c>
      <c r="D311" s="9">
        <v>2</v>
      </c>
      <c r="E311" s="1"/>
      <c r="F311" s="10">
        <f t="shared" si="14"/>
        <v>0</v>
      </c>
    </row>
    <row r="312" spans="1:6" x14ac:dyDescent="0.35">
      <c r="A312" s="8" t="s">
        <v>409</v>
      </c>
      <c r="B312" s="9" t="s">
        <v>350</v>
      </c>
      <c r="C312" s="9" t="s">
        <v>81</v>
      </c>
      <c r="D312" s="9">
        <v>2</v>
      </c>
      <c r="E312" s="1"/>
      <c r="F312" s="10">
        <f t="shared" si="14"/>
        <v>0</v>
      </c>
    </row>
    <row r="313" spans="1:6" s="15" customFormat="1" x14ac:dyDescent="0.3">
      <c r="A313" s="8" t="s">
        <v>410</v>
      </c>
      <c r="B313" s="9" t="s">
        <v>411</v>
      </c>
      <c r="C313" s="9"/>
      <c r="D313" s="9"/>
      <c r="E313" s="1"/>
      <c r="F313" s="10">
        <f>SUM(F301:F312)</f>
        <v>0</v>
      </c>
    </row>
    <row r="314" spans="1:6" s="15" customFormat="1" ht="15" x14ac:dyDescent="0.3">
      <c r="A314" s="5" t="s">
        <v>412</v>
      </c>
      <c r="B314" s="6" t="s">
        <v>352</v>
      </c>
      <c r="C314" s="6"/>
      <c r="D314" s="6"/>
      <c r="E314" s="2"/>
      <c r="F314" s="7"/>
    </row>
    <row r="315" spans="1:6" ht="31" x14ac:dyDescent="0.35">
      <c r="A315" s="8" t="s">
        <v>413</v>
      </c>
      <c r="B315" s="9" t="s">
        <v>274</v>
      </c>
      <c r="C315" s="9" t="s">
        <v>394</v>
      </c>
      <c r="D315" s="9">
        <f>(2.4+2)*(1.45+1)*1</f>
        <v>10.780000000000001</v>
      </c>
      <c r="E315" s="1"/>
      <c r="F315" s="10">
        <f t="shared" ref="F315:F324" si="15">D315*E315</f>
        <v>0</v>
      </c>
    </row>
    <row r="316" spans="1:6" ht="17" x14ac:dyDescent="0.35">
      <c r="A316" s="8" t="s">
        <v>414</v>
      </c>
      <c r="B316" s="9" t="s">
        <v>276</v>
      </c>
      <c r="C316" s="9" t="s">
        <v>394</v>
      </c>
      <c r="D316" s="9">
        <f>(2.6+0.5)*(1.7+0.25)*0.2</f>
        <v>1.2090000000000001</v>
      </c>
      <c r="E316" s="1"/>
      <c r="F316" s="10">
        <f t="shared" si="15"/>
        <v>0</v>
      </c>
    </row>
    <row r="317" spans="1:6" ht="17" x14ac:dyDescent="0.35">
      <c r="A317" s="8" t="s">
        <v>415</v>
      </c>
      <c r="B317" s="9" t="s">
        <v>174</v>
      </c>
      <c r="C317" s="9" t="s">
        <v>394</v>
      </c>
      <c r="D317" s="9">
        <f>(2.6+0.5)*(1.7+0.25)*0.05</f>
        <v>0.30225000000000002</v>
      </c>
      <c r="E317" s="1"/>
      <c r="F317" s="10">
        <f t="shared" si="15"/>
        <v>0</v>
      </c>
    </row>
    <row r="318" spans="1:6" ht="17" x14ac:dyDescent="0.35">
      <c r="A318" s="8" t="s">
        <v>416</v>
      </c>
      <c r="B318" s="9" t="s">
        <v>279</v>
      </c>
      <c r="C318" s="9" t="s">
        <v>394</v>
      </c>
      <c r="D318" s="9">
        <f>(2.6+0.2)*(1.7+0.1)*0.12  +  (2.6+0.2)*(1.7+0.1)*0.1  -0.6*0.6*0.1</f>
        <v>1.0728000000000002</v>
      </c>
      <c r="E318" s="1"/>
      <c r="F318" s="10">
        <f t="shared" si="15"/>
        <v>0</v>
      </c>
    </row>
    <row r="319" spans="1:6" ht="17" x14ac:dyDescent="0.35">
      <c r="A319" s="8" t="s">
        <v>417</v>
      </c>
      <c r="B319" s="9" t="s">
        <v>418</v>
      </c>
      <c r="C319" s="9" t="s">
        <v>394</v>
      </c>
      <c r="D319" s="9">
        <f>0.2*((1.7+0.4)*2+2.6)*1</f>
        <v>1.3600000000000003</v>
      </c>
      <c r="E319" s="1"/>
      <c r="F319" s="10">
        <f t="shared" si="15"/>
        <v>0</v>
      </c>
    </row>
    <row r="320" spans="1:6" ht="22.9" customHeight="1" x14ac:dyDescent="0.35">
      <c r="A320" s="8" t="s">
        <v>419</v>
      </c>
      <c r="B320" s="9" t="s">
        <v>283</v>
      </c>
      <c r="C320" s="9" t="s">
        <v>403</v>
      </c>
      <c r="D320" s="9">
        <f>2*((1.7+0.4)*2+2.6)*1</f>
        <v>13.600000000000001</v>
      </c>
      <c r="E320" s="1"/>
      <c r="F320" s="10">
        <f t="shared" si="15"/>
        <v>0</v>
      </c>
    </row>
    <row r="321" spans="1:6" ht="17" x14ac:dyDescent="0.35">
      <c r="A321" s="8" t="s">
        <v>420</v>
      </c>
      <c r="B321" s="9" t="s">
        <v>285</v>
      </c>
      <c r="C321" s="9" t="s">
        <v>403</v>
      </c>
      <c r="D321" s="9">
        <f>(2.6+0.2)*(1.7+0.1)  -  0.6*0.6</f>
        <v>4.6800000000000006</v>
      </c>
      <c r="E321" s="1"/>
      <c r="F321" s="10">
        <f t="shared" si="15"/>
        <v>0</v>
      </c>
    </row>
    <row r="322" spans="1:6" ht="17" x14ac:dyDescent="0.35">
      <c r="A322" s="8" t="s">
        <v>421</v>
      </c>
      <c r="B322" s="9" t="s">
        <v>187</v>
      </c>
      <c r="C322" s="9" t="s">
        <v>403</v>
      </c>
      <c r="D322" s="9">
        <f>(1.7*2+2.6)*0.2</f>
        <v>1.2000000000000002</v>
      </c>
      <c r="E322" s="1"/>
      <c r="F322" s="10">
        <f t="shared" si="15"/>
        <v>0</v>
      </c>
    </row>
    <row r="323" spans="1:6" ht="31" x14ac:dyDescent="0.35">
      <c r="A323" s="8" t="s">
        <v>422</v>
      </c>
      <c r="B323" s="9" t="s">
        <v>288</v>
      </c>
      <c r="C323" s="9" t="s">
        <v>190</v>
      </c>
      <c r="D323" s="9">
        <v>1</v>
      </c>
      <c r="E323" s="1"/>
      <c r="F323" s="10">
        <f t="shared" si="15"/>
        <v>0</v>
      </c>
    </row>
    <row r="324" spans="1:6" ht="31" x14ac:dyDescent="0.35">
      <c r="A324" s="8" t="s">
        <v>423</v>
      </c>
      <c r="B324" s="9" t="s">
        <v>290</v>
      </c>
      <c r="C324" s="9" t="s">
        <v>61</v>
      </c>
      <c r="D324" s="9">
        <v>1</v>
      </c>
      <c r="E324" s="1"/>
      <c r="F324" s="10">
        <f t="shared" si="15"/>
        <v>0</v>
      </c>
    </row>
    <row r="325" spans="1:6" x14ac:dyDescent="0.35">
      <c r="A325" s="8" t="s">
        <v>424</v>
      </c>
      <c r="B325" s="9" t="s">
        <v>411</v>
      </c>
      <c r="C325" s="9"/>
      <c r="D325" s="9"/>
      <c r="E325" s="1"/>
      <c r="F325" s="10">
        <f>SUM(F315:F324)</f>
        <v>0</v>
      </c>
    </row>
    <row r="326" spans="1:6" s="15" customFormat="1" ht="15" x14ac:dyDescent="0.3">
      <c r="A326" s="5" t="s">
        <v>425</v>
      </c>
      <c r="B326" s="6" t="s">
        <v>372</v>
      </c>
      <c r="C326" s="6"/>
      <c r="D326" s="6"/>
      <c r="E326" s="2"/>
      <c r="F326" s="7"/>
    </row>
    <row r="327" spans="1:6" ht="31" x14ac:dyDescent="0.35">
      <c r="A327" s="8" t="s">
        <v>426</v>
      </c>
      <c r="B327" s="9" t="s">
        <v>274</v>
      </c>
      <c r="C327" s="9" t="s">
        <v>394</v>
      </c>
      <c r="D327" s="9">
        <f xml:space="preserve"> (1+0.8)*(1+2.15)*1</f>
        <v>5.67</v>
      </c>
      <c r="E327" s="1"/>
      <c r="F327" s="10">
        <f t="shared" ref="F327:F333" si="16">D327*E327</f>
        <v>0</v>
      </c>
    </row>
    <row r="328" spans="1:6" ht="17" x14ac:dyDescent="0.35">
      <c r="A328" s="8" t="s">
        <v>427</v>
      </c>
      <c r="B328" s="9" t="s">
        <v>428</v>
      </c>
      <c r="C328" s="9" t="s">
        <v>394</v>
      </c>
      <c r="D328" s="9">
        <f>((1.2*2.35)-2*(0.2*1.55))*0.2</f>
        <v>0.43999999999999995</v>
      </c>
      <c r="E328" s="1"/>
      <c r="F328" s="10">
        <f t="shared" si="16"/>
        <v>0</v>
      </c>
    </row>
    <row r="329" spans="1:6" ht="17" x14ac:dyDescent="0.35">
      <c r="A329" s="8" t="s">
        <v>429</v>
      </c>
      <c r="B329" s="9" t="s">
        <v>174</v>
      </c>
      <c r="C329" s="9" t="s">
        <v>394</v>
      </c>
      <c r="D329" s="9">
        <f>D328/0.2*0.05</f>
        <v>0.10999999999999999</v>
      </c>
      <c r="E329" s="1"/>
      <c r="F329" s="10">
        <f t="shared" si="16"/>
        <v>0</v>
      </c>
    </row>
    <row r="330" spans="1:6" ht="17" x14ac:dyDescent="0.35">
      <c r="A330" s="8" t="s">
        <v>430</v>
      </c>
      <c r="B330" s="9" t="s">
        <v>431</v>
      </c>
      <c r="C330" s="9" t="s">
        <v>394</v>
      </c>
      <c r="D330" s="9">
        <f>D329/0.05*0.1</f>
        <v>0.21999999999999997</v>
      </c>
      <c r="E330" s="1"/>
      <c r="F330" s="10">
        <f t="shared" si="16"/>
        <v>0</v>
      </c>
    </row>
    <row r="331" spans="1:6" ht="17" x14ac:dyDescent="0.35">
      <c r="A331" s="8" t="s">
        <v>432</v>
      </c>
      <c r="B331" s="9" t="s">
        <v>210</v>
      </c>
      <c r="C331" s="9" t="s">
        <v>394</v>
      </c>
      <c r="D331" s="9">
        <f xml:space="preserve"> 0.3*(((0.8+0.6)*0.2)-(0.2*0.2))+2*(1.55*2)*0.1*0.1</f>
        <v>0.13400000000000001</v>
      </c>
      <c r="E331" s="1"/>
      <c r="F331" s="10">
        <f t="shared" si="16"/>
        <v>0</v>
      </c>
    </row>
    <row r="332" spans="1:6" ht="17" x14ac:dyDescent="0.35">
      <c r="A332" s="8" t="s">
        <v>433</v>
      </c>
      <c r="B332" s="9" t="s">
        <v>434</v>
      </c>
      <c r="C332" s="9" t="s">
        <v>403</v>
      </c>
      <c r="D332" s="9">
        <f>2*((0.8+0.6)-0.2)+((0.8+0.6)*2-0.2)+0.1*3</f>
        <v>5.3</v>
      </c>
      <c r="E332" s="1"/>
      <c r="F332" s="10">
        <f t="shared" si="16"/>
        <v>0</v>
      </c>
    </row>
    <row r="333" spans="1:6" ht="17" x14ac:dyDescent="0.35">
      <c r="A333" s="8" t="s">
        <v>435</v>
      </c>
      <c r="B333" s="9" t="s">
        <v>436</v>
      </c>
      <c r="C333" s="9" t="s">
        <v>190</v>
      </c>
      <c r="D333" s="9">
        <v>1</v>
      </c>
      <c r="E333" s="1"/>
      <c r="F333" s="10">
        <f t="shared" si="16"/>
        <v>0</v>
      </c>
    </row>
    <row r="334" spans="1:6" ht="31" x14ac:dyDescent="0.35">
      <c r="A334" s="8" t="s">
        <v>437</v>
      </c>
      <c r="B334" s="9" t="s">
        <v>384</v>
      </c>
      <c r="C334" s="9" t="s">
        <v>44</v>
      </c>
      <c r="D334" s="9">
        <v>1</v>
      </c>
      <c r="E334" s="1"/>
      <c r="F334" s="10">
        <f>D334*E334</f>
        <v>0</v>
      </c>
    </row>
    <row r="335" spans="1:6" s="15" customFormat="1" ht="15" x14ac:dyDescent="0.3">
      <c r="A335" s="5" t="s">
        <v>438</v>
      </c>
      <c r="B335" s="6" t="s">
        <v>411</v>
      </c>
      <c r="C335" s="6"/>
      <c r="D335" s="6"/>
      <c r="E335" s="2"/>
      <c r="F335" s="7">
        <f>SUM(F327:F334)</f>
        <v>0</v>
      </c>
    </row>
    <row r="336" spans="1:6" s="15" customFormat="1" ht="15" x14ac:dyDescent="0.3">
      <c r="A336" s="5"/>
      <c r="B336" s="6" t="s">
        <v>439</v>
      </c>
      <c r="C336" s="6"/>
      <c r="D336" s="6"/>
      <c r="E336" s="2"/>
      <c r="F336" s="7">
        <f>F313+F325+F335</f>
        <v>0</v>
      </c>
    </row>
    <row r="337" spans="1:6" s="15" customFormat="1" ht="15" x14ac:dyDescent="0.3">
      <c r="A337" s="5"/>
      <c r="B337" s="6" t="s">
        <v>440</v>
      </c>
      <c r="C337" s="6"/>
      <c r="D337" s="6"/>
      <c r="E337" s="2"/>
      <c r="F337" s="7">
        <f>F336*2</f>
        <v>0</v>
      </c>
    </row>
    <row r="338" spans="1:6" s="15" customFormat="1" ht="15" x14ac:dyDescent="0.3">
      <c r="A338" s="5" t="s">
        <v>441</v>
      </c>
      <c r="B338" s="6" t="s">
        <v>442</v>
      </c>
      <c r="C338" s="6"/>
      <c r="D338" s="6"/>
      <c r="E338" s="2"/>
      <c r="F338" s="7"/>
    </row>
    <row r="339" spans="1:6" ht="31" x14ac:dyDescent="0.35">
      <c r="A339" s="8" t="s">
        <v>443</v>
      </c>
      <c r="B339" s="9" t="s">
        <v>274</v>
      </c>
      <c r="C339" s="9" t="s">
        <v>170</v>
      </c>
      <c r="D339" s="9">
        <v>36.085194000000001</v>
      </c>
      <c r="E339" s="1"/>
      <c r="F339" s="10">
        <f>E339*D339</f>
        <v>0</v>
      </c>
    </row>
    <row r="340" spans="1:6" ht="31" x14ac:dyDescent="0.35">
      <c r="A340" s="8" t="s">
        <v>444</v>
      </c>
      <c r="B340" s="9" t="s">
        <v>332</v>
      </c>
      <c r="C340" s="9" t="s">
        <v>170</v>
      </c>
      <c r="D340" s="9">
        <v>5.3807982000000001</v>
      </c>
      <c r="E340" s="1"/>
      <c r="F340" s="10">
        <f t="shared" ref="F340:F372" si="17">E340*D340</f>
        <v>0</v>
      </c>
    </row>
    <row r="341" spans="1:6" x14ac:dyDescent="0.35">
      <c r="A341" s="8" t="s">
        <v>445</v>
      </c>
      <c r="B341" s="9" t="s">
        <v>174</v>
      </c>
      <c r="C341" s="9" t="s">
        <v>170</v>
      </c>
      <c r="D341" s="9">
        <v>0.89679970000000009</v>
      </c>
      <c r="E341" s="1"/>
      <c r="F341" s="10">
        <f t="shared" si="17"/>
        <v>0</v>
      </c>
    </row>
    <row r="342" spans="1:6" x14ac:dyDescent="0.35">
      <c r="A342" s="8" t="s">
        <v>446</v>
      </c>
      <c r="B342" s="9" t="s">
        <v>447</v>
      </c>
      <c r="C342" s="9" t="s">
        <v>170</v>
      </c>
      <c r="D342" s="9">
        <v>3.5871988000000004</v>
      </c>
      <c r="E342" s="1"/>
      <c r="F342" s="10">
        <f t="shared" si="17"/>
        <v>0</v>
      </c>
    </row>
    <row r="343" spans="1:6" x14ac:dyDescent="0.35">
      <c r="A343" s="8" t="s">
        <v>448</v>
      </c>
      <c r="B343" s="9" t="s">
        <v>399</v>
      </c>
      <c r="C343" s="9" t="s">
        <v>170</v>
      </c>
      <c r="D343" s="9">
        <v>3.5871988000000004</v>
      </c>
      <c r="E343" s="1"/>
      <c r="F343" s="10">
        <f t="shared" si="17"/>
        <v>0</v>
      </c>
    </row>
    <row r="344" spans="1:6" x14ac:dyDescent="0.35">
      <c r="A344" s="8" t="s">
        <v>449</v>
      </c>
      <c r="B344" s="9" t="s">
        <v>360</v>
      </c>
      <c r="C344" s="9" t="s">
        <v>170</v>
      </c>
      <c r="D344" s="9">
        <v>19.311</v>
      </c>
      <c r="E344" s="1"/>
      <c r="F344" s="10">
        <f t="shared" si="17"/>
        <v>0</v>
      </c>
    </row>
    <row r="345" spans="1:6" x14ac:dyDescent="0.35">
      <c r="A345" s="8" t="s">
        <v>450</v>
      </c>
      <c r="B345" s="9" t="s">
        <v>212</v>
      </c>
      <c r="C345" s="9" t="s">
        <v>183</v>
      </c>
      <c r="D345" s="9">
        <v>43.784474000000003</v>
      </c>
      <c r="E345" s="1"/>
      <c r="F345" s="10">
        <f t="shared" si="17"/>
        <v>0</v>
      </c>
    </row>
    <row r="346" spans="1:6" x14ac:dyDescent="0.35">
      <c r="A346" s="8" t="s">
        <v>451</v>
      </c>
      <c r="B346" s="9" t="s">
        <v>343</v>
      </c>
      <c r="C346" s="9" t="s">
        <v>183</v>
      </c>
      <c r="D346" s="9">
        <v>43.784474000000003</v>
      </c>
      <c r="E346" s="1"/>
      <c r="F346" s="10">
        <f t="shared" si="17"/>
        <v>0</v>
      </c>
    </row>
    <row r="347" spans="1:6" x14ac:dyDescent="0.35">
      <c r="A347" s="8" t="s">
        <v>452</v>
      </c>
      <c r="B347" s="9" t="s">
        <v>185</v>
      </c>
      <c r="C347" s="9" t="s">
        <v>183</v>
      </c>
      <c r="D347" s="9">
        <v>23.189214000000003</v>
      </c>
      <c r="E347" s="1"/>
      <c r="F347" s="10">
        <f t="shared" si="17"/>
        <v>0</v>
      </c>
    </row>
    <row r="348" spans="1:6" x14ac:dyDescent="0.35">
      <c r="A348" s="8" t="s">
        <v>453</v>
      </c>
      <c r="B348" s="9" t="s">
        <v>346</v>
      </c>
      <c r="C348" s="9" t="s">
        <v>183</v>
      </c>
      <c r="D348" s="9">
        <v>7.3790000000000004</v>
      </c>
      <c r="E348" s="1"/>
      <c r="F348" s="10">
        <f t="shared" si="17"/>
        <v>0</v>
      </c>
    </row>
    <row r="349" spans="1:6" ht="22.15" customHeight="1" x14ac:dyDescent="0.35">
      <c r="A349" s="8" t="s">
        <v>454</v>
      </c>
      <c r="B349" s="9" t="s">
        <v>348</v>
      </c>
      <c r="C349" s="9" t="s">
        <v>190</v>
      </c>
      <c r="D349" s="9">
        <v>2</v>
      </c>
      <c r="E349" s="1"/>
      <c r="F349" s="10">
        <f t="shared" si="17"/>
        <v>0</v>
      </c>
    </row>
    <row r="350" spans="1:6" x14ac:dyDescent="0.35">
      <c r="A350" s="8" t="s">
        <v>455</v>
      </c>
      <c r="B350" s="9" t="s">
        <v>350</v>
      </c>
      <c r="C350" s="9" t="s">
        <v>81</v>
      </c>
      <c r="D350" s="9">
        <v>2</v>
      </c>
      <c r="E350" s="1"/>
      <c r="F350" s="10">
        <f t="shared" si="17"/>
        <v>0</v>
      </c>
    </row>
    <row r="351" spans="1:6" x14ac:dyDescent="0.35">
      <c r="A351" s="8" t="s">
        <v>456</v>
      </c>
      <c r="B351" s="9"/>
      <c r="C351" s="9"/>
      <c r="D351" s="9"/>
      <c r="E351" s="1"/>
      <c r="F351" s="10">
        <f>E351*D351</f>
        <v>0</v>
      </c>
    </row>
    <row r="352" spans="1:6" s="15" customFormat="1" ht="15" x14ac:dyDescent="0.3">
      <c r="A352" s="5" t="s">
        <v>457</v>
      </c>
      <c r="B352" s="6" t="s">
        <v>458</v>
      </c>
      <c r="C352" s="6"/>
      <c r="D352" s="6"/>
      <c r="E352" s="2"/>
      <c r="F352" s="7">
        <f t="shared" si="17"/>
        <v>0</v>
      </c>
    </row>
    <row r="353" spans="1:6" ht="31" x14ac:dyDescent="0.35">
      <c r="A353" s="8" t="s">
        <v>459</v>
      </c>
      <c r="B353" s="9" t="s">
        <v>274</v>
      </c>
      <c r="C353" s="9" t="s">
        <v>170</v>
      </c>
      <c r="D353" s="9">
        <v>10.780000000000001</v>
      </c>
      <c r="E353" s="1"/>
      <c r="F353" s="10">
        <f t="shared" si="17"/>
        <v>0</v>
      </c>
    </row>
    <row r="354" spans="1:6" x14ac:dyDescent="0.35">
      <c r="A354" s="8" t="s">
        <v>460</v>
      </c>
      <c r="B354" s="9" t="s">
        <v>276</v>
      </c>
      <c r="C354" s="9" t="s">
        <v>170</v>
      </c>
      <c r="D354" s="9">
        <v>1.2090000000000001</v>
      </c>
      <c r="E354" s="1"/>
      <c r="F354" s="10">
        <f t="shared" si="17"/>
        <v>0</v>
      </c>
    </row>
    <row r="355" spans="1:6" x14ac:dyDescent="0.35">
      <c r="A355" s="8" t="s">
        <v>461</v>
      </c>
      <c r="B355" s="9" t="s">
        <v>174</v>
      </c>
      <c r="C355" s="9" t="s">
        <v>170</v>
      </c>
      <c r="D355" s="9">
        <v>0.30225000000000002</v>
      </c>
      <c r="E355" s="1"/>
      <c r="F355" s="10">
        <f t="shared" si="17"/>
        <v>0</v>
      </c>
    </row>
    <row r="356" spans="1:6" x14ac:dyDescent="0.35">
      <c r="A356" s="8" t="s">
        <v>462</v>
      </c>
      <c r="B356" s="9" t="s">
        <v>279</v>
      </c>
      <c r="C356" s="9" t="s">
        <v>170</v>
      </c>
      <c r="D356" s="9">
        <v>1.0728000000000002</v>
      </c>
      <c r="E356" s="1"/>
      <c r="F356" s="10">
        <f t="shared" si="17"/>
        <v>0</v>
      </c>
    </row>
    <row r="357" spans="1:6" x14ac:dyDescent="0.35">
      <c r="A357" s="8" t="s">
        <v>463</v>
      </c>
      <c r="B357" s="9" t="s">
        <v>281</v>
      </c>
      <c r="C357" s="9" t="s">
        <v>170</v>
      </c>
      <c r="D357" s="9">
        <v>1.3600000000000003</v>
      </c>
      <c r="E357" s="1"/>
      <c r="F357" s="10">
        <f t="shared" si="17"/>
        <v>0</v>
      </c>
    </row>
    <row r="358" spans="1:6" ht="31" x14ac:dyDescent="0.35">
      <c r="A358" s="8" t="s">
        <v>464</v>
      </c>
      <c r="B358" s="9" t="s">
        <v>283</v>
      </c>
      <c r="C358" s="9" t="s">
        <v>183</v>
      </c>
      <c r="D358" s="9">
        <v>13.600000000000001</v>
      </c>
      <c r="E358" s="1"/>
      <c r="F358" s="10">
        <f t="shared" si="17"/>
        <v>0</v>
      </c>
    </row>
    <row r="359" spans="1:6" x14ac:dyDescent="0.35">
      <c r="A359" s="8" t="s">
        <v>465</v>
      </c>
      <c r="B359" s="9" t="s">
        <v>285</v>
      </c>
      <c r="C359" s="9" t="s">
        <v>183</v>
      </c>
      <c r="D359" s="9">
        <v>4.6800000000000006</v>
      </c>
      <c r="E359" s="1"/>
      <c r="F359" s="10">
        <f t="shared" si="17"/>
        <v>0</v>
      </c>
    </row>
    <row r="360" spans="1:6" x14ac:dyDescent="0.35">
      <c r="A360" s="8" t="s">
        <v>466</v>
      </c>
      <c r="B360" s="9" t="s">
        <v>346</v>
      </c>
      <c r="C360" s="9" t="s">
        <v>183</v>
      </c>
      <c r="D360" s="9">
        <v>1.2000000000000002</v>
      </c>
      <c r="E360" s="1"/>
      <c r="F360" s="10">
        <f t="shared" si="17"/>
        <v>0</v>
      </c>
    </row>
    <row r="361" spans="1:6" ht="31" x14ac:dyDescent="0.35">
      <c r="A361" s="8" t="s">
        <v>467</v>
      </c>
      <c r="B361" s="9" t="s">
        <v>288</v>
      </c>
      <c r="C361" s="9" t="s">
        <v>190</v>
      </c>
      <c r="D361" s="9">
        <v>1</v>
      </c>
      <c r="E361" s="1"/>
      <c r="F361" s="10">
        <f t="shared" si="17"/>
        <v>0</v>
      </c>
    </row>
    <row r="362" spans="1:6" ht="31" x14ac:dyDescent="0.35">
      <c r="A362" s="8" t="s">
        <v>468</v>
      </c>
      <c r="B362" s="9" t="s">
        <v>290</v>
      </c>
      <c r="C362" s="9" t="s">
        <v>61</v>
      </c>
      <c r="D362" s="9">
        <v>1</v>
      </c>
      <c r="E362" s="1"/>
      <c r="F362" s="10">
        <f t="shared" si="17"/>
        <v>0</v>
      </c>
    </row>
    <row r="363" spans="1:6" x14ac:dyDescent="0.35">
      <c r="A363" s="8" t="s">
        <v>469</v>
      </c>
      <c r="B363" s="9"/>
      <c r="C363" s="9"/>
      <c r="D363" s="9"/>
      <c r="E363" s="1"/>
      <c r="F363" s="10">
        <f>E363*D363</f>
        <v>0</v>
      </c>
    </row>
    <row r="364" spans="1:6" s="15" customFormat="1" ht="15" x14ac:dyDescent="0.3">
      <c r="A364" s="5" t="s">
        <v>470</v>
      </c>
      <c r="B364" s="6" t="s">
        <v>372</v>
      </c>
      <c r="C364" s="6"/>
      <c r="D364" s="6"/>
      <c r="E364" s="2"/>
      <c r="F364" s="7">
        <f t="shared" si="17"/>
        <v>0</v>
      </c>
    </row>
    <row r="365" spans="1:6" ht="31" x14ac:dyDescent="0.35">
      <c r="A365" s="8" t="s">
        <v>471</v>
      </c>
      <c r="B365" s="9" t="s">
        <v>274</v>
      </c>
      <c r="C365" s="9" t="s">
        <v>170</v>
      </c>
      <c r="D365" s="9">
        <v>5.67</v>
      </c>
      <c r="E365" s="1"/>
      <c r="F365" s="10">
        <f t="shared" si="17"/>
        <v>0</v>
      </c>
    </row>
    <row r="366" spans="1:6" x14ac:dyDescent="0.35">
      <c r="A366" s="8" t="s">
        <v>472</v>
      </c>
      <c r="B366" s="9" t="s">
        <v>428</v>
      </c>
      <c r="C366" s="9" t="s">
        <v>170</v>
      </c>
      <c r="D366" s="9">
        <v>0.43999999999999995</v>
      </c>
      <c r="E366" s="1"/>
      <c r="F366" s="10">
        <f t="shared" si="17"/>
        <v>0</v>
      </c>
    </row>
    <row r="367" spans="1:6" x14ac:dyDescent="0.35">
      <c r="A367" s="8" t="s">
        <v>473</v>
      </c>
      <c r="B367" s="9" t="s">
        <v>174</v>
      </c>
      <c r="C367" s="9" t="s">
        <v>170</v>
      </c>
      <c r="D367" s="9">
        <v>0.10999999999999999</v>
      </c>
      <c r="E367" s="1"/>
      <c r="F367" s="10">
        <f t="shared" si="17"/>
        <v>0</v>
      </c>
    </row>
    <row r="368" spans="1:6" x14ac:dyDescent="0.35">
      <c r="A368" s="8" t="s">
        <v>474</v>
      </c>
      <c r="B368" s="9" t="s">
        <v>431</v>
      </c>
      <c r="C368" s="9" t="s">
        <v>170</v>
      </c>
      <c r="D368" s="9">
        <v>0.21999999999999997</v>
      </c>
      <c r="E368" s="1"/>
      <c r="F368" s="10">
        <f t="shared" si="17"/>
        <v>0</v>
      </c>
    </row>
    <row r="369" spans="1:6" x14ac:dyDescent="0.35">
      <c r="A369" s="8" t="s">
        <v>475</v>
      </c>
      <c r="B369" s="9" t="s">
        <v>210</v>
      </c>
      <c r="C369" s="9" t="s">
        <v>170</v>
      </c>
      <c r="D369" s="9">
        <v>0.13400000000000001</v>
      </c>
      <c r="E369" s="1"/>
      <c r="F369" s="10">
        <f t="shared" si="17"/>
        <v>0</v>
      </c>
    </row>
    <row r="370" spans="1:6" x14ac:dyDescent="0.35">
      <c r="A370" s="8" t="s">
        <v>476</v>
      </c>
      <c r="B370" s="9" t="s">
        <v>434</v>
      </c>
      <c r="C370" s="9" t="s">
        <v>183</v>
      </c>
      <c r="D370" s="9">
        <v>5.3</v>
      </c>
      <c r="E370" s="1"/>
      <c r="F370" s="10">
        <f t="shared" si="17"/>
        <v>0</v>
      </c>
    </row>
    <row r="371" spans="1:6" x14ac:dyDescent="0.35">
      <c r="A371" s="8" t="s">
        <v>477</v>
      </c>
      <c r="B371" s="9" t="s">
        <v>478</v>
      </c>
      <c r="C371" s="9" t="s">
        <v>190</v>
      </c>
      <c r="D371" s="9">
        <v>1</v>
      </c>
      <c r="E371" s="1"/>
      <c r="F371" s="10">
        <f t="shared" si="17"/>
        <v>0</v>
      </c>
    </row>
    <row r="372" spans="1:6" ht="31" x14ac:dyDescent="0.35">
      <c r="A372" s="8" t="s">
        <v>479</v>
      </c>
      <c r="B372" s="9" t="s">
        <v>384</v>
      </c>
      <c r="C372" s="9" t="s">
        <v>480</v>
      </c>
      <c r="D372" s="9">
        <v>1</v>
      </c>
      <c r="E372" s="1"/>
      <c r="F372" s="10">
        <f t="shared" si="17"/>
        <v>0</v>
      </c>
    </row>
    <row r="373" spans="1:6" s="15" customFormat="1" ht="15" x14ac:dyDescent="0.3">
      <c r="A373" s="5"/>
      <c r="B373" s="6" t="s">
        <v>481</v>
      </c>
      <c r="C373" s="6"/>
      <c r="D373" s="6"/>
      <c r="E373" s="2"/>
      <c r="F373" s="7">
        <f>SUM(F339:F372)</f>
        <v>0</v>
      </c>
    </row>
    <row r="374" spans="1:6" s="15" customFormat="1" ht="15" x14ac:dyDescent="0.3">
      <c r="A374" s="5"/>
      <c r="B374" s="6" t="s">
        <v>482</v>
      </c>
      <c r="C374" s="6"/>
      <c r="D374" s="6"/>
      <c r="E374" s="2"/>
      <c r="F374" s="7">
        <f>F373*3</f>
        <v>0</v>
      </c>
    </row>
    <row r="375" spans="1:6" s="15" customFormat="1" ht="15" x14ac:dyDescent="0.3">
      <c r="A375" s="5"/>
      <c r="B375" s="6"/>
      <c r="C375" s="6"/>
      <c r="D375" s="6"/>
      <c r="E375" s="2"/>
      <c r="F375" s="7"/>
    </row>
    <row r="376" spans="1:6" s="15" customFormat="1" ht="15" x14ac:dyDescent="0.3">
      <c r="A376" s="5" t="s">
        <v>483</v>
      </c>
      <c r="B376" s="6" t="s">
        <v>484</v>
      </c>
      <c r="C376" s="6"/>
      <c r="D376" s="6"/>
      <c r="E376" s="2"/>
      <c r="F376" s="7"/>
    </row>
    <row r="377" spans="1:6" ht="31" x14ac:dyDescent="0.35">
      <c r="A377" s="8" t="s">
        <v>485</v>
      </c>
      <c r="B377" s="9" t="s">
        <v>274</v>
      </c>
      <c r="C377" s="9" t="s">
        <v>170</v>
      </c>
      <c r="D377" s="9">
        <f>3.14*(1+(0.7+1.35))*(1+(0.7+1.35))*1</f>
        <v>29.209849999999999</v>
      </c>
      <c r="E377" s="1"/>
      <c r="F377" s="10">
        <f t="shared" ref="F377:F388" si="18">D377*E377</f>
        <v>0</v>
      </c>
    </row>
    <row r="378" spans="1:6" ht="31" x14ac:dyDescent="0.35">
      <c r="A378" s="8" t="s">
        <v>486</v>
      </c>
      <c r="B378" s="9" t="s">
        <v>332</v>
      </c>
      <c r="C378" s="9" t="s">
        <v>170</v>
      </c>
      <c r="D378" s="9">
        <f>3.14*(0.7+1.35)*(0.7+1.35)*0.3</f>
        <v>3.9587549999999991</v>
      </c>
      <c r="E378" s="1"/>
      <c r="F378" s="10">
        <f t="shared" si="18"/>
        <v>0</v>
      </c>
    </row>
    <row r="379" spans="1:6" x14ac:dyDescent="0.35">
      <c r="A379" s="8" t="s">
        <v>487</v>
      </c>
      <c r="B379" s="9" t="s">
        <v>174</v>
      </c>
      <c r="C379" s="9" t="s">
        <v>170</v>
      </c>
      <c r="D379" s="9">
        <f>3.14*(0.7+1.35)*(0.7+1.35)*0.05</f>
        <v>0.6597925</v>
      </c>
      <c r="E379" s="1"/>
      <c r="F379" s="10">
        <f t="shared" si="18"/>
        <v>0</v>
      </c>
    </row>
    <row r="380" spans="1:6" x14ac:dyDescent="0.35">
      <c r="A380" s="8" t="s">
        <v>488</v>
      </c>
      <c r="B380" s="9" t="s">
        <v>206</v>
      </c>
      <c r="C380" s="9" t="s">
        <v>170</v>
      </c>
      <c r="D380" s="9">
        <f>3.14*(0.7+1.35)*(0.7+1.35)*0.2  +3.14*(( 1.375+0.55)*( 1.375+0.55)-(1.375+0.4)*(1.375+0.4))*0.3</f>
        <v>3.1619800000000007</v>
      </c>
      <c r="E380" s="1"/>
      <c r="F380" s="10">
        <f t="shared" si="18"/>
        <v>0</v>
      </c>
    </row>
    <row r="381" spans="1:6" x14ac:dyDescent="0.35">
      <c r="A381" s="8" t="s">
        <v>489</v>
      </c>
      <c r="B381" s="9" t="s">
        <v>399</v>
      </c>
      <c r="C381" s="9" t="s">
        <v>170</v>
      </c>
      <c r="D381" s="9">
        <f>3.14*(0.6+1.35)*(0.6+1.35)*0.1   -  0.8*0.8*0.1</f>
        <v>1.1299850000000002</v>
      </c>
      <c r="E381" s="1"/>
      <c r="F381" s="10">
        <f t="shared" si="18"/>
        <v>0</v>
      </c>
    </row>
    <row r="382" spans="1:6" x14ac:dyDescent="0.35">
      <c r="A382" s="8" t="s">
        <v>490</v>
      </c>
      <c r="B382" s="9" t="s">
        <v>360</v>
      </c>
      <c r="C382" s="9" t="s">
        <v>170</v>
      </c>
      <c r="D382" s="9">
        <f>(3.14*(0.7-0.25+1.35)*(0.7-0.25+1.35)-3.14*(1.375)*(1.375))*(0.3+1.91)</f>
        <v>9.363852875000001</v>
      </c>
      <c r="E382" s="1"/>
      <c r="F382" s="10">
        <f t="shared" si="18"/>
        <v>0</v>
      </c>
    </row>
    <row r="383" spans="1:6" x14ac:dyDescent="0.35">
      <c r="A383" s="8" t="s">
        <v>491</v>
      </c>
      <c r="B383" s="9" t="s">
        <v>212</v>
      </c>
      <c r="C383" s="9" t="s">
        <v>183</v>
      </c>
      <c r="D383" s="9">
        <f>2*3.14*1.375*2.21  +  3.14*1.375*1.375</f>
        <v>25.0199125</v>
      </c>
      <c r="E383" s="1"/>
      <c r="F383" s="10">
        <f t="shared" si="18"/>
        <v>0</v>
      </c>
    </row>
    <row r="384" spans="1:6" x14ac:dyDescent="0.35">
      <c r="A384" s="8" t="s">
        <v>492</v>
      </c>
      <c r="B384" s="9" t="s">
        <v>343</v>
      </c>
      <c r="C384" s="9" t="s">
        <v>183</v>
      </c>
      <c r="D384" s="9">
        <f>D383</f>
        <v>25.0199125</v>
      </c>
      <c r="E384" s="1"/>
      <c r="F384" s="10">
        <f t="shared" si="18"/>
        <v>0</v>
      </c>
    </row>
    <row r="385" spans="1:6" x14ac:dyDescent="0.35">
      <c r="A385" s="8" t="s">
        <v>493</v>
      </c>
      <c r="B385" s="9" t="s">
        <v>185</v>
      </c>
      <c r="C385" s="9" t="s">
        <v>183</v>
      </c>
      <c r="D385" s="9">
        <f>3.14*(1.35+0.6)*(1.35+0.6)   -  0.8*0.8</f>
        <v>11.299850000000003</v>
      </c>
      <c r="E385" s="1"/>
      <c r="F385" s="10">
        <f t="shared" si="18"/>
        <v>0</v>
      </c>
    </row>
    <row r="386" spans="1:6" x14ac:dyDescent="0.35">
      <c r="A386" s="8" t="s">
        <v>494</v>
      </c>
      <c r="B386" s="9" t="s">
        <v>346</v>
      </c>
      <c r="C386" s="9" t="s">
        <v>183</v>
      </c>
      <c r="D386" s="9">
        <f>3.14*((1.375+0.4)*(1.375+0.4)-1.375*1.375)</f>
        <v>3.9563999999999995</v>
      </c>
      <c r="E386" s="1"/>
      <c r="F386" s="10">
        <f t="shared" si="18"/>
        <v>0</v>
      </c>
    </row>
    <row r="387" spans="1:6" ht="31" x14ac:dyDescent="0.35">
      <c r="A387" s="8" t="s">
        <v>495</v>
      </c>
      <c r="B387" s="9" t="s">
        <v>408</v>
      </c>
      <c r="C387" s="9" t="s">
        <v>190</v>
      </c>
      <c r="D387" s="9">
        <v>1</v>
      </c>
      <c r="E387" s="1"/>
      <c r="F387" s="10">
        <f t="shared" si="18"/>
        <v>0</v>
      </c>
    </row>
    <row r="388" spans="1:6" x14ac:dyDescent="0.35">
      <c r="A388" s="8" t="s">
        <v>496</v>
      </c>
      <c r="B388" s="9" t="s">
        <v>350</v>
      </c>
      <c r="C388" s="9" t="s">
        <v>81</v>
      </c>
      <c r="D388" s="9">
        <v>2</v>
      </c>
      <c r="E388" s="1"/>
      <c r="F388" s="10">
        <f t="shared" si="18"/>
        <v>0</v>
      </c>
    </row>
    <row r="389" spans="1:6" x14ac:dyDescent="0.35">
      <c r="A389" s="8" t="s">
        <v>497</v>
      </c>
      <c r="B389" s="9"/>
      <c r="C389" s="9"/>
      <c r="D389" s="9"/>
      <c r="E389" s="1"/>
      <c r="F389" s="10"/>
    </row>
    <row r="390" spans="1:6" s="15" customFormat="1" ht="15" x14ac:dyDescent="0.3">
      <c r="A390" s="5" t="s">
        <v>498</v>
      </c>
      <c r="B390" s="6" t="s">
        <v>352</v>
      </c>
      <c r="C390" s="6"/>
      <c r="D390" s="6"/>
      <c r="E390" s="2"/>
      <c r="F390" s="7"/>
    </row>
    <row r="391" spans="1:6" ht="31" x14ac:dyDescent="0.35">
      <c r="A391" s="8" t="s">
        <v>499</v>
      </c>
      <c r="B391" s="9" t="s">
        <v>274</v>
      </c>
      <c r="C391" s="9" t="s">
        <v>170</v>
      </c>
      <c r="D391" s="9">
        <f>(2.4+2)*(1.45+1)*1</f>
        <v>10.780000000000001</v>
      </c>
      <c r="E391" s="1"/>
      <c r="F391" s="10">
        <f t="shared" ref="F391:F400" si="19">D391*E391</f>
        <v>0</v>
      </c>
    </row>
    <row r="392" spans="1:6" x14ac:dyDescent="0.35">
      <c r="A392" s="8" t="s">
        <v>500</v>
      </c>
      <c r="B392" s="9" t="s">
        <v>276</v>
      </c>
      <c r="C392" s="9" t="s">
        <v>170</v>
      </c>
      <c r="D392" s="9">
        <f>(2.6+0.5)*(1.7+0.25)*0.2</f>
        <v>1.2090000000000001</v>
      </c>
      <c r="E392" s="1"/>
      <c r="F392" s="10">
        <f t="shared" si="19"/>
        <v>0</v>
      </c>
    </row>
    <row r="393" spans="1:6" x14ac:dyDescent="0.35">
      <c r="A393" s="8" t="s">
        <v>501</v>
      </c>
      <c r="B393" s="9" t="s">
        <v>174</v>
      </c>
      <c r="C393" s="9" t="s">
        <v>170</v>
      </c>
      <c r="D393" s="9">
        <f>(2.6+0.5)*(1.7+0.25)*0.05</f>
        <v>0.30225000000000002</v>
      </c>
      <c r="E393" s="1"/>
      <c r="F393" s="10">
        <f t="shared" si="19"/>
        <v>0</v>
      </c>
    </row>
    <row r="394" spans="1:6" s="14" customFormat="1" x14ac:dyDescent="0.35">
      <c r="A394" s="8" t="s">
        <v>502</v>
      </c>
      <c r="B394" s="9" t="s">
        <v>279</v>
      </c>
      <c r="C394" s="9" t="s">
        <v>170</v>
      </c>
      <c r="D394" s="9">
        <f>(2.6+0.2)*(1.7+0.1)*0.12  +  (2.6+0.2)*(1.7+0.1)*0.1  -0.6*0.6*0.1</f>
        <v>1.0728000000000002</v>
      </c>
      <c r="E394" s="1"/>
      <c r="F394" s="10">
        <f t="shared" si="19"/>
        <v>0</v>
      </c>
    </row>
    <row r="395" spans="1:6" x14ac:dyDescent="0.35">
      <c r="A395" s="8" t="s">
        <v>503</v>
      </c>
      <c r="B395" s="9" t="s">
        <v>281</v>
      </c>
      <c r="C395" s="9" t="s">
        <v>170</v>
      </c>
      <c r="D395" s="9">
        <f>0.2*((1.7+0.4)*2+2.6)*1</f>
        <v>1.3600000000000003</v>
      </c>
      <c r="E395" s="1"/>
      <c r="F395" s="10">
        <f t="shared" si="19"/>
        <v>0</v>
      </c>
    </row>
    <row r="396" spans="1:6" ht="31" x14ac:dyDescent="0.35">
      <c r="A396" s="8" t="s">
        <v>504</v>
      </c>
      <c r="B396" s="9" t="s">
        <v>283</v>
      </c>
      <c r="C396" s="9" t="s">
        <v>183</v>
      </c>
      <c r="D396" s="9">
        <f>2*((1.7+0.4)*2+2.6)*1</f>
        <v>13.600000000000001</v>
      </c>
      <c r="E396" s="1"/>
      <c r="F396" s="10">
        <f t="shared" si="19"/>
        <v>0</v>
      </c>
    </row>
    <row r="397" spans="1:6" x14ac:dyDescent="0.35">
      <c r="A397" s="8" t="s">
        <v>505</v>
      </c>
      <c r="B397" s="9" t="s">
        <v>285</v>
      </c>
      <c r="C397" s="9" t="s">
        <v>183</v>
      </c>
      <c r="D397" s="9">
        <f>(2.6+0.2)*(1.7+0.1)  -  0.6*0.6</f>
        <v>4.6800000000000006</v>
      </c>
      <c r="E397" s="1"/>
      <c r="F397" s="10">
        <f t="shared" si="19"/>
        <v>0</v>
      </c>
    </row>
    <row r="398" spans="1:6" x14ac:dyDescent="0.35">
      <c r="A398" s="8" t="s">
        <v>506</v>
      </c>
      <c r="B398" s="9" t="s">
        <v>507</v>
      </c>
      <c r="C398" s="9" t="s">
        <v>183</v>
      </c>
      <c r="D398" s="9">
        <f>(1.7*2+2.6)*0.2</f>
        <v>1.2000000000000002</v>
      </c>
      <c r="E398" s="1"/>
      <c r="F398" s="10">
        <f t="shared" si="19"/>
        <v>0</v>
      </c>
    </row>
    <row r="399" spans="1:6" ht="31" x14ac:dyDescent="0.35">
      <c r="A399" s="8" t="s">
        <v>508</v>
      </c>
      <c r="B399" s="9" t="s">
        <v>288</v>
      </c>
      <c r="C399" s="9" t="s">
        <v>190</v>
      </c>
      <c r="D399" s="9">
        <v>1</v>
      </c>
      <c r="E399" s="1"/>
      <c r="F399" s="10">
        <f t="shared" si="19"/>
        <v>0</v>
      </c>
    </row>
    <row r="400" spans="1:6" ht="31" x14ac:dyDescent="0.35">
      <c r="A400" s="8" t="s">
        <v>509</v>
      </c>
      <c r="B400" s="9" t="s">
        <v>290</v>
      </c>
      <c r="C400" s="9" t="s">
        <v>61</v>
      </c>
      <c r="D400" s="9">
        <v>1</v>
      </c>
      <c r="E400" s="1"/>
      <c r="F400" s="10">
        <f t="shared" si="19"/>
        <v>0</v>
      </c>
    </row>
    <row r="401" spans="1:6" x14ac:dyDescent="0.35">
      <c r="A401" s="8" t="s">
        <v>510</v>
      </c>
      <c r="B401" s="9"/>
      <c r="C401" s="9"/>
      <c r="D401" s="9"/>
      <c r="E401" s="1"/>
      <c r="F401" s="10"/>
    </row>
    <row r="402" spans="1:6" s="15" customFormat="1" ht="15" x14ac:dyDescent="0.3">
      <c r="A402" s="5" t="s">
        <v>511</v>
      </c>
      <c r="B402" s="6" t="s">
        <v>372</v>
      </c>
      <c r="C402" s="6"/>
      <c r="D402" s="6"/>
      <c r="E402" s="2"/>
      <c r="F402" s="7"/>
    </row>
    <row r="403" spans="1:6" ht="31" x14ac:dyDescent="0.35">
      <c r="A403" s="8" t="s">
        <v>512</v>
      </c>
      <c r="B403" s="9" t="s">
        <v>274</v>
      </c>
      <c r="C403" s="9" t="s">
        <v>170</v>
      </c>
      <c r="D403" s="9">
        <f xml:space="preserve"> (1+0.8)*(1+2.15)*1</f>
        <v>5.67</v>
      </c>
      <c r="E403" s="1"/>
      <c r="F403" s="10">
        <f t="shared" ref="F403:F409" si="20">D403*E403</f>
        <v>0</v>
      </c>
    </row>
    <row r="404" spans="1:6" x14ac:dyDescent="0.35">
      <c r="A404" s="8" t="s">
        <v>513</v>
      </c>
      <c r="B404" s="9" t="s">
        <v>428</v>
      </c>
      <c r="C404" s="9" t="s">
        <v>170</v>
      </c>
      <c r="D404" s="9">
        <f>((1.2*2.35)-2*(0.2*1.55))*0.2</f>
        <v>0.43999999999999995</v>
      </c>
      <c r="E404" s="1"/>
      <c r="F404" s="10">
        <f t="shared" si="20"/>
        <v>0</v>
      </c>
    </row>
    <row r="405" spans="1:6" x14ac:dyDescent="0.35">
      <c r="A405" s="8" t="s">
        <v>514</v>
      </c>
      <c r="B405" s="9" t="s">
        <v>174</v>
      </c>
      <c r="C405" s="9" t="s">
        <v>170</v>
      </c>
      <c r="D405" s="9">
        <f>D404/0.2*0.05</f>
        <v>0.10999999999999999</v>
      </c>
      <c r="E405" s="1"/>
      <c r="F405" s="10">
        <f t="shared" si="20"/>
        <v>0</v>
      </c>
    </row>
    <row r="406" spans="1:6" x14ac:dyDescent="0.35">
      <c r="A406" s="8" t="s">
        <v>515</v>
      </c>
      <c r="B406" s="9" t="s">
        <v>431</v>
      </c>
      <c r="C406" s="9" t="s">
        <v>170</v>
      </c>
      <c r="D406" s="9">
        <f>D405/0.05*0.1</f>
        <v>0.21999999999999997</v>
      </c>
      <c r="E406" s="1"/>
      <c r="F406" s="10">
        <f t="shared" si="20"/>
        <v>0</v>
      </c>
    </row>
    <row r="407" spans="1:6" x14ac:dyDescent="0.35">
      <c r="A407" s="8" t="s">
        <v>516</v>
      </c>
      <c r="B407" s="9" t="s">
        <v>210</v>
      </c>
      <c r="C407" s="9" t="s">
        <v>170</v>
      </c>
      <c r="D407" s="9">
        <f xml:space="preserve"> 0.3*(((0.8+0.6)*0.2)-(0.2*0.2))+2*(1.55*2)*0.1*0.1</f>
        <v>0.13400000000000001</v>
      </c>
      <c r="E407" s="1"/>
      <c r="F407" s="10">
        <f t="shared" si="20"/>
        <v>0</v>
      </c>
    </row>
    <row r="408" spans="1:6" x14ac:dyDescent="0.35">
      <c r="A408" s="8" t="s">
        <v>517</v>
      </c>
      <c r="B408" s="9" t="s">
        <v>434</v>
      </c>
      <c r="C408" s="9" t="s">
        <v>183</v>
      </c>
      <c r="D408" s="9">
        <f>2*((0.8+0.6)-0.2)+((0.8+0.6)*2-0.2)+0.1*3</f>
        <v>5.3</v>
      </c>
      <c r="E408" s="1"/>
      <c r="F408" s="10">
        <f t="shared" si="20"/>
        <v>0</v>
      </c>
    </row>
    <row r="409" spans="1:6" x14ac:dyDescent="0.35">
      <c r="A409" s="8" t="s">
        <v>518</v>
      </c>
      <c r="B409" s="9" t="s">
        <v>478</v>
      </c>
      <c r="C409" s="9" t="s">
        <v>190</v>
      </c>
      <c r="D409" s="9">
        <v>1</v>
      </c>
      <c r="E409" s="1"/>
      <c r="F409" s="10">
        <f t="shared" si="20"/>
        <v>0</v>
      </c>
    </row>
    <row r="410" spans="1:6" x14ac:dyDescent="0.35">
      <c r="A410" s="8" t="s">
        <v>519</v>
      </c>
      <c r="B410" s="9" t="s">
        <v>520</v>
      </c>
      <c r="C410" s="9" t="s">
        <v>44</v>
      </c>
      <c r="D410" s="9">
        <v>1</v>
      </c>
      <c r="E410" s="1"/>
      <c r="F410" s="10">
        <f>D410*E410</f>
        <v>0</v>
      </c>
    </row>
    <row r="411" spans="1:6" s="15" customFormat="1" ht="15" x14ac:dyDescent="0.3">
      <c r="A411" s="5" t="s">
        <v>521</v>
      </c>
      <c r="B411" s="6" t="s">
        <v>293</v>
      </c>
      <c r="C411" s="6"/>
      <c r="D411" s="6"/>
      <c r="E411" s="2"/>
      <c r="F411" s="7">
        <f>SUM(F377:F410)</f>
        <v>0</v>
      </c>
    </row>
    <row r="412" spans="1:6" s="15" customFormat="1" ht="15" x14ac:dyDescent="0.3">
      <c r="A412" s="5"/>
      <c r="B412" s="6" t="s">
        <v>522</v>
      </c>
      <c r="C412" s="6"/>
      <c r="D412" s="6"/>
      <c r="E412" s="2"/>
      <c r="F412" s="7">
        <f>F411*4</f>
        <v>0</v>
      </c>
    </row>
    <row r="413" spans="1:6" s="15" customFormat="1" ht="15" x14ac:dyDescent="0.3">
      <c r="A413" s="5"/>
      <c r="B413" s="6" t="s">
        <v>523</v>
      </c>
      <c r="C413" s="6"/>
      <c r="D413" s="6"/>
      <c r="E413" s="2"/>
      <c r="F413" s="7">
        <f>F299+F412+F374+F337</f>
        <v>0</v>
      </c>
    </row>
    <row r="414" spans="1:6" s="15" customFormat="1" ht="15" x14ac:dyDescent="0.3">
      <c r="A414" s="5"/>
      <c r="B414" s="6"/>
      <c r="C414" s="6"/>
      <c r="D414" s="6"/>
      <c r="E414" s="2"/>
      <c r="F414" s="7"/>
    </row>
    <row r="415" spans="1:6" s="15" customFormat="1" ht="15" x14ac:dyDescent="0.3">
      <c r="A415" s="5" t="s">
        <v>524</v>
      </c>
      <c r="B415" s="6" t="s">
        <v>525</v>
      </c>
      <c r="C415" s="6"/>
      <c r="D415" s="6"/>
      <c r="E415" s="2"/>
      <c r="F415" s="7"/>
    </row>
    <row r="416" spans="1:6" x14ac:dyDescent="0.35">
      <c r="A416" s="8" t="s">
        <v>526</v>
      </c>
      <c r="B416" s="9" t="s">
        <v>527</v>
      </c>
      <c r="C416" s="9"/>
      <c r="D416" s="9"/>
      <c r="E416" s="1"/>
      <c r="F416" s="10"/>
    </row>
    <row r="417" spans="1:6" ht="18.5" x14ac:dyDescent="0.35">
      <c r="A417" s="8" t="s">
        <v>528</v>
      </c>
      <c r="B417" s="9" t="s">
        <v>169</v>
      </c>
      <c r="C417" s="9" t="s">
        <v>54</v>
      </c>
      <c r="D417" s="9">
        <f xml:space="preserve"> (1+5.7)*(1+4.4)*1</f>
        <v>36.180000000000007</v>
      </c>
      <c r="E417" s="1"/>
      <c r="F417" s="10">
        <f t="shared" ref="F417:F428" si="21">D417*E417</f>
        <v>0</v>
      </c>
    </row>
    <row r="418" spans="1:6" ht="18.5" x14ac:dyDescent="0.35">
      <c r="A418" s="8" t="s">
        <v>529</v>
      </c>
      <c r="B418" s="9" t="s">
        <v>172</v>
      </c>
      <c r="C418" s="9" t="s">
        <v>54</v>
      </c>
      <c r="D418" s="9">
        <f>((5.2*3.4)-2*((0.7*0.5)+(1.5*1.05))  )*0.15</f>
        <v>2.0744999999999996</v>
      </c>
      <c r="E418" s="1"/>
      <c r="F418" s="10">
        <f t="shared" si="21"/>
        <v>0</v>
      </c>
    </row>
    <row r="419" spans="1:6" ht="18.5" x14ac:dyDescent="0.35">
      <c r="A419" s="8" t="s">
        <v>530</v>
      </c>
      <c r="B419" s="9" t="s">
        <v>174</v>
      </c>
      <c r="C419" s="9" t="s">
        <v>54</v>
      </c>
      <c r="D419" s="9">
        <f>D418/0.3*0.05</f>
        <v>0.34575</v>
      </c>
      <c r="E419" s="1"/>
      <c r="F419" s="10">
        <f t="shared" si="21"/>
        <v>0</v>
      </c>
    </row>
    <row r="420" spans="1:6" ht="18.5" x14ac:dyDescent="0.35">
      <c r="A420" s="8" t="s">
        <v>531</v>
      </c>
      <c r="B420" s="9" t="s">
        <v>176</v>
      </c>
      <c r="C420" s="9" t="s">
        <v>54</v>
      </c>
      <c r="D420" s="9">
        <f>((3.7-0.2)*(3.4-0.2)-2*(0.7*0.5)  )*0.1</f>
        <v>1.05</v>
      </c>
      <c r="E420" s="1"/>
      <c r="F420" s="10">
        <f t="shared" si="21"/>
        <v>0</v>
      </c>
    </row>
    <row r="421" spans="1:6" ht="18.5" x14ac:dyDescent="0.35">
      <c r="A421" s="8" t="s">
        <v>532</v>
      </c>
      <c r="B421" s="9" t="s">
        <v>533</v>
      </c>
      <c r="C421" s="9" t="s">
        <v>54</v>
      </c>
      <c r="D421" s="9">
        <v>0.09</v>
      </c>
      <c r="E421" s="1"/>
      <c r="F421" s="10">
        <f t="shared" si="21"/>
        <v>0</v>
      </c>
    </row>
    <row r="422" spans="1:6" ht="18.5" x14ac:dyDescent="0.35">
      <c r="A422" s="8" t="s">
        <v>534</v>
      </c>
      <c r="B422" s="9" t="s">
        <v>180</v>
      </c>
      <c r="C422" s="9" t="s">
        <v>54</v>
      </c>
      <c r="D422" s="9">
        <f xml:space="preserve"> 0.2*(2*(1.7+1)*0.7+ (1*0.7) +((1.9+2)*2+0.7*2)*0.1*0.2 )</f>
        <v>0.93279999999999996</v>
      </c>
      <c r="E422" s="1"/>
      <c r="F422" s="10">
        <f t="shared" si="21"/>
        <v>0</v>
      </c>
    </row>
    <row r="423" spans="1:6" ht="18.5" x14ac:dyDescent="0.35">
      <c r="A423" s="8" t="s">
        <v>535</v>
      </c>
      <c r="B423" s="9" t="s">
        <v>536</v>
      </c>
      <c r="C423" s="9" t="s">
        <v>51</v>
      </c>
      <c r="D423" s="9">
        <f>2*(1.7*1)*0.7+  2*(1.2*0.7)+((1.9+2)*2+0.7*2)</f>
        <v>13.259999999999998</v>
      </c>
      <c r="E423" s="1"/>
      <c r="F423" s="10">
        <f t="shared" si="21"/>
        <v>0</v>
      </c>
    </row>
    <row r="424" spans="1:6" ht="18.5" x14ac:dyDescent="0.35">
      <c r="A424" s="8" t="s">
        <v>537</v>
      </c>
      <c r="B424" s="9" t="s">
        <v>185</v>
      </c>
      <c r="C424" s="9" t="s">
        <v>51</v>
      </c>
      <c r="D424" s="9">
        <f>0.1*(1)*1</f>
        <v>0.1</v>
      </c>
      <c r="E424" s="1"/>
      <c r="F424" s="10">
        <f t="shared" si="21"/>
        <v>0</v>
      </c>
    </row>
    <row r="425" spans="1:6" ht="18.5" x14ac:dyDescent="0.35">
      <c r="A425" s="8" t="s">
        <v>538</v>
      </c>
      <c r="B425" s="9" t="s">
        <v>539</v>
      </c>
      <c r="C425" s="9" t="s">
        <v>51</v>
      </c>
      <c r="D425" s="9">
        <f>(1+0.9*2)*0.2</f>
        <v>0.55999999999999994</v>
      </c>
      <c r="E425" s="1"/>
      <c r="F425" s="10">
        <f t="shared" si="21"/>
        <v>0</v>
      </c>
    </row>
    <row r="426" spans="1:6" x14ac:dyDescent="0.35">
      <c r="A426" s="8" t="s">
        <v>540</v>
      </c>
      <c r="B426" s="9" t="s">
        <v>541</v>
      </c>
      <c r="C426" s="9" t="s">
        <v>190</v>
      </c>
      <c r="D426" s="9">
        <v>1</v>
      </c>
      <c r="E426" s="1"/>
      <c r="F426" s="10">
        <f t="shared" si="21"/>
        <v>0</v>
      </c>
    </row>
    <row r="427" spans="1:6" ht="46.5" x14ac:dyDescent="0.35">
      <c r="A427" s="8" t="s">
        <v>542</v>
      </c>
      <c r="B427" s="9" t="s">
        <v>543</v>
      </c>
      <c r="C427" s="9" t="s">
        <v>269</v>
      </c>
      <c r="D427" s="9">
        <v>1</v>
      </c>
      <c r="E427" s="1"/>
      <c r="F427" s="10">
        <f t="shared" si="21"/>
        <v>0</v>
      </c>
    </row>
    <row r="428" spans="1:6" ht="18.5" x14ac:dyDescent="0.35">
      <c r="A428" s="8" t="s">
        <v>544</v>
      </c>
      <c r="B428" s="9" t="s">
        <v>545</v>
      </c>
      <c r="C428" s="9" t="s">
        <v>190</v>
      </c>
      <c r="D428" s="9">
        <v>1</v>
      </c>
      <c r="E428" s="1"/>
      <c r="F428" s="10">
        <f t="shared" si="21"/>
        <v>0</v>
      </c>
    </row>
    <row r="429" spans="1:6" s="15" customFormat="1" ht="15" x14ac:dyDescent="0.3">
      <c r="A429" s="5"/>
      <c r="B429" s="6" t="s">
        <v>439</v>
      </c>
      <c r="C429" s="6"/>
      <c r="D429" s="6"/>
      <c r="E429" s="2"/>
      <c r="F429" s="7">
        <f>SUM(F417:F428)</f>
        <v>0</v>
      </c>
    </row>
    <row r="430" spans="1:6" s="15" customFormat="1" ht="15" x14ac:dyDescent="0.3">
      <c r="A430" s="5"/>
      <c r="B430" s="6" t="s">
        <v>546</v>
      </c>
      <c r="C430" s="6"/>
      <c r="D430" s="6"/>
      <c r="E430" s="2"/>
      <c r="F430" s="7">
        <f>F429*11</f>
        <v>0</v>
      </c>
    </row>
    <row r="431" spans="1:6" s="15" customFormat="1" ht="15" x14ac:dyDescent="0.3">
      <c r="A431" s="5" t="s">
        <v>547</v>
      </c>
      <c r="B431" s="6" t="s">
        <v>548</v>
      </c>
      <c r="C431" s="6"/>
      <c r="D431" s="6"/>
      <c r="E431" s="2"/>
      <c r="F431" s="7"/>
    </row>
    <row r="432" spans="1:6" ht="31" x14ac:dyDescent="0.35">
      <c r="A432" s="8" t="s">
        <v>549</v>
      </c>
      <c r="B432" s="9" t="s">
        <v>274</v>
      </c>
      <c r="C432" s="9" t="s">
        <v>550</v>
      </c>
      <c r="D432" s="9">
        <f xml:space="preserve"> (1+5.7)*(1+5.4)*1.2</f>
        <v>51.456000000000003</v>
      </c>
      <c r="E432" s="1"/>
      <c r="F432" s="10">
        <f t="shared" ref="F432:F442" si="22">D432*E432</f>
        <v>0</v>
      </c>
    </row>
    <row r="433" spans="1:6" ht="18.5" x14ac:dyDescent="0.35">
      <c r="A433" s="8" t="s">
        <v>551</v>
      </c>
      <c r="B433" s="9" t="s">
        <v>552</v>
      </c>
      <c r="C433" s="9" t="s">
        <v>550</v>
      </c>
      <c r="D433" s="9">
        <f>((5.2*4.4)-2*((0.7*1.2)+(1.5*1.4))  )*0.15</f>
        <v>2.5500000000000003</v>
      </c>
      <c r="E433" s="1"/>
      <c r="F433" s="10">
        <f t="shared" si="22"/>
        <v>0</v>
      </c>
    </row>
    <row r="434" spans="1:6" ht="18.5" x14ac:dyDescent="0.35">
      <c r="A434" s="8" t="s">
        <v>553</v>
      </c>
      <c r="B434" s="9" t="s">
        <v>174</v>
      </c>
      <c r="C434" s="9" t="s">
        <v>550</v>
      </c>
      <c r="D434" s="9">
        <f>D433/0.3*0.06</f>
        <v>0.51000000000000012</v>
      </c>
      <c r="E434" s="1"/>
      <c r="F434" s="10">
        <f t="shared" si="22"/>
        <v>0</v>
      </c>
    </row>
    <row r="435" spans="1:6" ht="18.5" x14ac:dyDescent="0.35">
      <c r="A435" s="8" t="s">
        <v>554</v>
      </c>
      <c r="B435" s="9" t="s">
        <v>555</v>
      </c>
      <c r="C435" s="9" t="s">
        <v>550</v>
      </c>
      <c r="D435" s="9">
        <f>((3.7-0.2)*(4.4-0.2)-2*(0.7*1.2)  )*0.12</f>
        <v>1.5624</v>
      </c>
      <c r="E435" s="1"/>
      <c r="F435" s="10">
        <f t="shared" si="22"/>
        <v>0</v>
      </c>
    </row>
    <row r="436" spans="1:6" ht="18.5" x14ac:dyDescent="0.35">
      <c r="A436" s="8" t="s">
        <v>556</v>
      </c>
      <c r="B436" s="9" t="s">
        <v>557</v>
      </c>
      <c r="C436" s="9" t="s">
        <v>550</v>
      </c>
      <c r="D436" s="9">
        <v>0.17</v>
      </c>
      <c r="E436" s="1"/>
      <c r="F436" s="10">
        <f t="shared" si="22"/>
        <v>0</v>
      </c>
    </row>
    <row r="437" spans="1:6" ht="18.5" x14ac:dyDescent="0.35">
      <c r="A437" s="8" t="s">
        <v>558</v>
      </c>
      <c r="B437" s="9" t="s">
        <v>559</v>
      </c>
      <c r="C437" s="9" t="s">
        <v>550</v>
      </c>
      <c r="D437" s="9">
        <f xml:space="preserve"> 0.2*((1.7+1+3)*0.7+ (3*0.7))  + ( (1.9+2)*2+0.7*2)*0.1*0.4</f>
        <v>1.5859999999999999</v>
      </c>
      <c r="E437" s="1"/>
      <c r="F437" s="10">
        <f t="shared" si="22"/>
        <v>0</v>
      </c>
    </row>
    <row r="438" spans="1:6" ht="18.5" x14ac:dyDescent="0.35">
      <c r="A438" s="8" t="s">
        <v>560</v>
      </c>
      <c r="B438" s="9" t="s">
        <v>434</v>
      </c>
      <c r="C438" s="9" t="s">
        <v>561</v>
      </c>
      <c r="D438" s="9">
        <f>2*((1.7+1+3)*0.7+ (3*0.7)  +  ((1.9+2)*2+0.7*2)*0.1)</f>
        <v>14.02</v>
      </c>
      <c r="E438" s="1"/>
      <c r="F438" s="10">
        <f t="shared" si="22"/>
        <v>0</v>
      </c>
    </row>
    <row r="439" spans="1:6" ht="18.5" x14ac:dyDescent="0.35">
      <c r="A439" s="8" t="s">
        <v>562</v>
      </c>
      <c r="B439" s="9" t="s">
        <v>185</v>
      </c>
      <c r="C439" s="9" t="s">
        <v>561</v>
      </c>
      <c r="D439" s="9">
        <v>0.14000000000000001</v>
      </c>
      <c r="E439" s="1"/>
      <c r="F439" s="10">
        <f t="shared" si="22"/>
        <v>0</v>
      </c>
    </row>
    <row r="440" spans="1:6" ht="18.5" x14ac:dyDescent="0.35">
      <c r="A440" s="8" t="s">
        <v>563</v>
      </c>
      <c r="B440" s="9" t="s">
        <v>564</v>
      </c>
      <c r="C440" s="9" t="s">
        <v>561</v>
      </c>
      <c r="D440" s="9">
        <f>(1+0.9*2)*0.3</f>
        <v>0.84</v>
      </c>
      <c r="E440" s="1"/>
      <c r="F440" s="10">
        <f t="shared" si="22"/>
        <v>0</v>
      </c>
    </row>
    <row r="441" spans="1:6" x14ac:dyDescent="0.35">
      <c r="A441" s="8" t="s">
        <v>565</v>
      </c>
      <c r="B441" s="9" t="s">
        <v>566</v>
      </c>
      <c r="C441" s="9" t="s">
        <v>190</v>
      </c>
      <c r="D441" s="9">
        <v>1</v>
      </c>
      <c r="E441" s="1"/>
      <c r="F441" s="10">
        <f t="shared" si="22"/>
        <v>0</v>
      </c>
    </row>
    <row r="442" spans="1:6" ht="18.5" x14ac:dyDescent="0.35">
      <c r="A442" s="8" t="s">
        <v>567</v>
      </c>
      <c r="B442" s="9" t="s">
        <v>568</v>
      </c>
      <c r="C442" s="9" t="s">
        <v>190</v>
      </c>
      <c r="D442" s="9">
        <v>1</v>
      </c>
      <c r="E442" s="1"/>
      <c r="F442" s="10">
        <f t="shared" si="22"/>
        <v>0</v>
      </c>
    </row>
    <row r="443" spans="1:6" ht="46.5" x14ac:dyDescent="0.35">
      <c r="A443" s="8" t="s">
        <v>569</v>
      </c>
      <c r="B443" s="9" t="s">
        <v>570</v>
      </c>
      <c r="C443" s="9" t="s">
        <v>269</v>
      </c>
      <c r="D443" s="9">
        <v>1</v>
      </c>
      <c r="E443" s="1"/>
      <c r="F443" s="10">
        <f>D443*E443</f>
        <v>0</v>
      </c>
    </row>
    <row r="444" spans="1:6" s="15" customFormat="1" ht="15" x14ac:dyDescent="0.3">
      <c r="A444" s="5"/>
      <c r="B444" s="6" t="s">
        <v>571</v>
      </c>
      <c r="C444" s="6"/>
      <c r="D444" s="6"/>
      <c r="E444" s="2"/>
      <c r="F444" s="7">
        <f>SUM(F432:F443)</f>
        <v>0</v>
      </c>
    </row>
    <row r="445" spans="1:6" s="15" customFormat="1" ht="15" x14ac:dyDescent="0.3">
      <c r="A445" s="5"/>
      <c r="B445" s="6" t="s">
        <v>572</v>
      </c>
      <c r="C445" s="6"/>
      <c r="D445" s="6"/>
      <c r="E445" s="2"/>
      <c r="F445" s="7">
        <f>F444*2</f>
        <v>0</v>
      </c>
    </row>
    <row r="446" spans="1:6" s="15" customFormat="1" ht="15" x14ac:dyDescent="0.3">
      <c r="A446" s="5" t="s">
        <v>573</v>
      </c>
      <c r="B446" s="6" t="s">
        <v>574</v>
      </c>
      <c r="C446" s="6"/>
      <c r="D446" s="6"/>
      <c r="E446" s="2"/>
      <c r="F446" s="7"/>
    </row>
    <row r="447" spans="1:6" x14ac:dyDescent="0.35">
      <c r="A447" s="8" t="s">
        <v>575</v>
      </c>
      <c r="B447" s="9" t="s">
        <v>576</v>
      </c>
      <c r="C447" s="9"/>
      <c r="D447" s="9"/>
      <c r="E447" s="1"/>
      <c r="F447" s="10"/>
    </row>
    <row r="448" spans="1:6" ht="17" x14ac:dyDescent="0.35">
      <c r="A448" s="8" t="s">
        <v>577</v>
      </c>
      <c r="B448" s="9" t="s">
        <v>578</v>
      </c>
      <c r="C448" s="9" t="s">
        <v>394</v>
      </c>
      <c r="D448" s="9">
        <f>(1+3.6)*(1+4.2)*1.2</f>
        <v>28.703999999999997</v>
      </c>
      <c r="E448" s="1"/>
      <c r="F448" s="10">
        <f>D448*E448</f>
        <v>0</v>
      </c>
    </row>
    <row r="449" spans="1:6" x14ac:dyDescent="0.35">
      <c r="A449" s="8" t="s">
        <v>579</v>
      </c>
      <c r="B449" s="9" t="s">
        <v>580</v>
      </c>
      <c r="C449" s="9"/>
      <c r="D449" s="9"/>
      <c r="E449" s="1"/>
      <c r="F449" s="10"/>
    </row>
    <row r="450" spans="1:6" ht="17" x14ac:dyDescent="0.35">
      <c r="A450" s="8" t="s">
        <v>581</v>
      </c>
      <c r="B450" s="9" t="s">
        <v>582</v>
      </c>
      <c r="C450" s="9" t="s">
        <v>394</v>
      </c>
      <c r="D450" s="9">
        <f>(2*(3.6+4.2)+3.2+1.8)*0.4*1</f>
        <v>8.24</v>
      </c>
      <c r="E450" s="1"/>
      <c r="F450" s="10">
        <f>D450*E450</f>
        <v>0</v>
      </c>
    </row>
    <row r="451" spans="1:6" ht="17" x14ac:dyDescent="0.35">
      <c r="A451" s="8" t="s">
        <v>583</v>
      </c>
      <c r="B451" s="9" t="s">
        <v>584</v>
      </c>
      <c r="C451" s="9" t="s">
        <v>394</v>
      </c>
      <c r="D451" s="9">
        <f>20.6*0.5*0.06</f>
        <v>0.61799999999999999</v>
      </c>
      <c r="E451" s="1"/>
      <c r="F451" s="10">
        <f>D451*E451</f>
        <v>0</v>
      </c>
    </row>
    <row r="452" spans="1:6" ht="17" x14ac:dyDescent="0.35">
      <c r="A452" s="8" t="s">
        <v>585</v>
      </c>
      <c r="B452" s="9" t="s">
        <v>586</v>
      </c>
      <c r="C452" s="9" t="s">
        <v>394</v>
      </c>
      <c r="D452" s="9">
        <f>20.6*0.4*1</f>
        <v>8.24</v>
      </c>
      <c r="E452" s="1"/>
      <c r="F452" s="10">
        <f>D452*E452</f>
        <v>0</v>
      </c>
    </row>
    <row r="453" spans="1:6" ht="17" x14ac:dyDescent="0.35">
      <c r="A453" s="8" t="s">
        <v>587</v>
      </c>
      <c r="B453" s="9" t="s">
        <v>588</v>
      </c>
      <c r="C453" s="9" t="s">
        <v>403</v>
      </c>
      <c r="D453" s="9">
        <f>20.6*0.5</f>
        <v>10.3</v>
      </c>
      <c r="E453" s="1"/>
      <c r="F453" s="10">
        <f>D453*E453</f>
        <v>0</v>
      </c>
    </row>
    <row r="454" spans="1:6" x14ac:dyDescent="0.35">
      <c r="A454" s="8" t="s">
        <v>589</v>
      </c>
      <c r="B454" s="9" t="s">
        <v>590</v>
      </c>
      <c r="C454" s="9" t="s">
        <v>61</v>
      </c>
      <c r="D454" s="9">
        <f>20.6*0.2</f>
        <v>4.12</v>
      </c>
      <c r="E454" s="1"/>
      <c r="F454" s="10">
        <f>D454*E454</f>
        <v>0</v>
      </c>
    </row>
    <row r="455" spans="1:6" x14ac:dyDescent="0.35">
      <c r="A455" s="8" t="s">
        <v>591</v>
      </c>
      <c r="B455" s="9" t="s">
        <v>592</v>
      </c>
      <c r="C455" s="9"/>
      <c r="D455" s="9"/>
      <c r="E455" s="1"/>
      <c r="F455" s="10"/>
    </row>
    <row r="456" spans="1:6" ht="17" x14ac:dyDescent="0.35">
      <c r="A456" s="8" t="s">
        <v>593</v>
      </c>
      <c r="B456" s="9" t="s">
        <v>594</v>
      </c>
      <c r="C456" s="9" t="s">
        <v>394</v>
      </c>
      <c r="D456" s="9">
        <f>0.2*(3.6*2+1.8*3)*2.8-(+D459+D469*0.2*0.9*2.1+D470*2.1*0.9+D471*0.2*1.2*1.2)</f>
        <v>3.6960000000000006</v>
      </c>
      <c r="E456" s="1"/>
      <c r="F456" s="10">
        <f>D456*E456</f>
        <v>0</v>
      </c>
    </row>
    <row r="457" spans="1:6" ht="17" x14ac:dyDescent="0.35">
      <c r="A457" s="8" t="s">
        <v>595</v>
      </c>
      <c r="B457" s="9" t="s">
        <v>596</v>
      </c>
      <c r="C457" s="9" t="s">
        <v>403</v>
      </c>
      <c r="D457" s="9">
        <f>(0.2*0.2)*8</f>
        <v>0.32000000000000006</v>
      </c>
      <c r="E457" s="1"/>
      <c r="F457" s="10">
        <f>D457*E457</f>
        <v>0</v>
      </c>
    </row>
    <row r="458" spans="1:6" x14ac:dyDescent="0.35">
      <c r="A458" s="8" t="s">
        <v>597</v>
      </c>
      <c r="B458" s="9" t="s">
        <v>598</v>
      </c>
      <c r="C458" s="9"/>
      <c r="D458" s="9"/>
      <c r="E458" s="1"/>
      <c r="F458" s="10"/>
    </row>
    <row r="459" spans="1:6" ht="17" x14ac:dyDescent="0.35">
      <c r="A459" s="8" t="s">
        <v>599</v>
      </c>
      <c r="B459" s="9" t="s">
        <v>600</v>
      </c>
      <c r="C459" s="9" t="s">
        <v>394</v>
      </c>
      <c r="D459" s="9">
        <f>(3.6*2+1.9*3)*0.2*0.2</f>
        <v>0.51600000000000001</v>
      </c>
      <c r="E459" s="1"/>
      <c r="F459" s="10">
        <f>D459*E459</f>
        <v>0</v>
      </c>
    </row>
    <row r="460" spans="1:6" x14ac:dyDescent="0.35">
      <c r="A460" s="8" t="s">
        <v>601</v>
      </c>
      <c r="B460" s="9" t="s">
        <v>602</v>
      </c>
      <c r="C460" s="9"/>
      <c r="D460" s="9"/>
      <c r="E460" s="1"/>
      <c r="F460" s="10"/>
    </row>
    <row r="461" spans="1:6" x14ac:dyDescent="0.35">
      <c r="A461" s="8" t="s">
        <v>603</v>
      </c>
      <c r="B461" s="9" t="s">
        <v>604</v>
      </c>
      <c r="C461" s="9" t="s">
        <v>61</v>
      </c>
      <c r="D461" s="9">
        <f>3*6</f>
        <v>18</v>
      </c>
      <c r="E461" s="1"/>
      <c r="F461" s="10">
        <f>D461*E461</f>
        <v>0</v>
      </c>
    </row>
    <row r="462" spans="1:6" x14ac:dyDescent="0.35">
      <c r="A462" s="8" t="s">
        <v>605</v>
      </c>
      <c r="B462" s="9" t="s">
        <v>606</v>
      </c>
      <c r="C462" s="9" t="s">
        <v>61</v>
      </c>
      <c r="D462" s="9">
        <f>4.6*6</f>
        <v>27.599999999999998</v>
      </c>
      <c r="E462" s="1"/>
      <c r="F462" s="10">
        <f>D462*E462</f>
        <v>0</v>
      </c>
    </row>
    <row r="463" spans="1:6" x14ac:dyDescent="0.35">
      <c r="A463" s="8" t="s">
        <v>607</v>
      </c>
      <c r="B463" s="9" t="s">
        <v>608</v>
      </c>
      <c r="C463" s="9" t="s">
        <v>61</v>
      </c>
      <c r="D463" s="9">
        <f>6*40</f>
        <v>240</v>
      </c>
      <c r="E463" s="1"/>
      <c r="F463" s="10">
        <f>D463*E463</f>
        <v>0</v>
      </c>
    </row>
    <row r="464" spans="1:6" x14ac:dyDescent="0.35">
      <c r="A464" s="8" t="s">
        <v>609</v>
      </c>
      <c r="B464" s="9" t="s">
        <v>610</v>
      </c>
      <c r="C464" s="9" t="s">
        <v>61</v>
      </c>
      <c r="D464" s="9">
        <f>4.6*3+6*2</f>
        <v>25.799999999999997</v>
      </c>
      <c r="E464" s="1"/>
      <c r="F464" s="10">
        <f>D464*E464</f>
        <v>0</v>
      </c>
    </row>
    <row r="465" spans="1:6" x14ac:dyDescent="0.35">
      <c r="A465" s="8" t="s">
        <v>611</v>
      </c>
      <c r="B465" s="9" t="s">
        <v>612</v>
      </c>
      <c r="C465" s="9" t="s">
        <v>61</v>
      </c>
      <c r="D465" s="9">
        <f>3*3</f>
        <v>9</v>
      </c>
      <c r="E465" s="1"/>
      <c r="F465" s="10">
        <f>D465*E465</f>
        <v>0</v>
      </c>
    </row>
    <row r="466" spans="1:6" x14ac:dyDescent="0.35">
      <c r="A466" s="8" t="s">
        <v>613</v>
      </c>
      <c r="B466" s="9" t="s">
        <v>614</v>
      </c>
      <c r="C466" s="9"/>
      <c r="D466" s="9"/>
      <c r="E466" s="1"/>
      <c r="F466" s="10"/>
    </row>
    <row r="467" spans="1:6" ht="17" x14ac:dyDescent="0.35">
      <c r="A467" s="8" t="s">
        <v>615</v>
      </c>
      <c r="B467" s="9" t="s">
        <v>616</v>
      </c>
      <c r="C467" s="9" t="s">
        <v>403</v>
      </c>
      <c r="D467" s="9">
        <f>6*4.6</f>
        <v>27.599999999999998</v>
      </c>
      <c r="E467" s="1"/>
      <c r="F467" s="10">
        <f>D467*E467</f>
        <v>0</v>
      </c>
    </row>
    <row r="468" spans="1:6" x14ac:dyDescent="0.35">
      <c r="A468" s="8" t="s">
        <v>617</v>
      </c>
      <c r="B468" s="9" t="s">
        <v>618</v>
      </c>
      <c r="C468" s="9"/>
      <c r="D468" s="9"/>
      <c r="E468" s="1"/>
      <c r="F468" s="10"/>
    </row>
    <row r="469" spans="1:6" x14ac:dyDescent="0.35">
      <c r="A469" s="8" t="s">
        <v>619</v>
      </c>
      <c r="B469" s="9" t="s">
        <v>620</v>
      </c>
      <c r="C469" s="9" t="s">
        <v>190</v>
      </c>
      <c r="D469" s="9">
        <v>1</v>
      </c>
      <c r="E469" s="1"/>
      <c r="F469" s="10">
        <f>D469*E469</f>
        <v>0</v>
      </c>
    </row>
    <row r="470" spans="1:6" x14ac:dyDescent="0.35">
      <c r="A470" s="8" t="s">
        <v>621</v>
      </c>
      <c r="B470" s="9" t="s">
        <v>622</v>
      </c>
      <c r="C470" s="9" t="s">
        <v>190</v>
      </c>
      <c r="D470" s="9">
        <v>1</v>
      </c>
      <c r="E470" s="1"/>
      <c r="F470" s="10">
        <f>D470*E470</f>
        <v>0</v>
      </c>
    </row>
    <row r="471" spans="1:6" x14ac:dyDescent="0.35">
      <c r="A471" s="8" t="s">
        <v>623</v>
      </c>
      <c r="B471" s="9" t="s">
        <v>624</v>
      </c>
      <c r="C471" s="9" t="s">
        <v>190</v>
      </c>
      <c r="D471" s="9">
        <v>2</v>
      </c>
      <c r="E471" s="1"/>
      <c r="F471" s="10">
        <f>D471*E471</f>
        <v>0</v>
      </c>
    </row>
    <row r="472" spans="1:6" x14ac:dyDescent="0.35">
      <c r="A472" s="8" t="s">
        <v>625</v>
      </c>
      <c r="B472" s="9" t="s">
        <v>626</v>
      </c>
      <c r="C472" s="9"/>
      <c r="D472" s="9"/>
      <c r="E472" s="1"/>
      <c r="F472" s="10"/>
    </row>
    <row r="473" spans="1:6" ht="17" x14ac:dyDescent="0.35">
      <c r="A473" s="8" t="s">
        <v>627</v>
      </c>
      <c r="B473" s="9" t="s">
        <v>628</v>
      </c>
      <c r="C473" s="9" t="s">
        <v>403</v>
      </c>
      <c r="D473" s="9">
        <f>(4.2*3.6)-D454*0.2</f>
        <v>14.296000000000001</v>
      </c>
      <c r="E473" s="1"/>
      <c r="F473" s="10">
        <f>D473*E473</f>
        <v>0</v>
      </c>
    </row>
    <row r="474" spans="1:6" ht="17" x14ac:dyDescent="0.35">
      <c r="A474" s="8" t="s">
        <v>629</v>
      </c>
      <c r="B474" s="9" t="s">
        <v>630</v>
      </c>
      <c r="C474" s="9" t="s">
        <v>403</v>
      </c>
      <c r="D474" s="9">
        <f>(4.2+3.6)*2*0.8</f>
        <v>12.480000000000002</v>
      </c>
      <c r="E474" s="1"/>
      <c r="F474" s="10">
        <f>D474*E474</f>
        <v>0</v>
      </c>
    </row>
    <row r="475" spans="1:6" x14ac:dyDescent="0.35">
      <c r="A475" s="8" t="s">
        <v>631</v>
      </c>
      <c r="B475" s="9" t="s">
        <v>632</v>
      </c>
      <c r="C475" s="9"/>
      <c r="D475" s="9"/>
      <c r="E475" s="1"/>
      <c r="F475" s="10"/>
    </row>
    <row r="476" spans="1:6" ht="17" x14ac:dyDescent="0.35">
      <c r="A476" s="8" t="s">
        <v>633</v>
      </c>
      <c r="B476" s="9" t="s">
        <v>634</v>
      </c>
      <c r="C476" s="9" t="s">
        <v>403</v>
      </c>
      <c r="D476" s="9">
        <f>(1.8+1.5)*2*2.8*2</f>
        <v>36.959999999999994</v>
      </c>
      <c r="E476" s="1"/>
      <c r="F476" s="10">
        <f>D476*E476</f>
        <v>0</v>
      </c>
    </row>
    <row r="477" spans="1:6" x14ac:dyDescent="0.35">
      <c r="A477" s="8" t="s">
        <v>635</v>
      </c>
      <c r="B477" s="9" t="s">
        <v>636</v>
      </c>
      <c r="C477" s="9" t="s">
        <v>61</v>
      </c>
      <c r="D477" s="9">
        <f>D454*2</f>
        <v>8.24</v>
      </c>
      <c r="E477" s="1"/>
      <c r="F477" s="10">
        <f>D477*E477</f>
        <v>0</v>
      </c>
    </row>
    <row r="478" spans="1:6" ht="17" x14ac:dyDescent="0.35">
      <c r="A478" s="8" t="s">
        <v>637</v>
      </c>
      <c r="B478" s="9" t="s">
        <v>638</v>
      </c>
      <c r="C478" s="9" t="s">
        <v>403</v>
      </c>
      <c r="D478" s="9">
        <f>3.2*2</f>
        <v>6.4</v>
      </c>
      <c r="E478" s="1"/>
      <c r="F478" s="10">
        <f>D478*E478</f>
        <v>0</v>
      </c>
    </row>
    <row r="479" spans="1:6" x14ac:dyDescent="0.35">
      <c r="A479" s="8" t="s">
        <v>639</v>
      </c>
      <c r="B479" s="9" t="s">
        <v>640</v>
      </c>
      <c r="C479" s="9" t="s">
        <v>61</v>
      </c>
      <c r="D479" s="9">
        <f>1.4*3</f>
        <v>4.1999999999999993</v>
      </c>
      <c r="E479" s="1"/>
      <c r="F479" s="10">
        <f>D479*E479</f>
        <v>0</v>
      </c>
    </row>
    <row r="480" spans="1:6" x14ac:dyDescent="0.35">
      <c r="A480" s="8" t="s">
        <v>641</v>
      </c>
      <c r="B480" s="9" t="s">
        <v>642</v>
      </c>
      <c r="C480" s="9"/>
      <c r="D480" s="9"/>
      <c r="E480" s="1"/>
      <c r="F480" s="10"/>
    </row>
    <row r="481" spans="1:7" ht="17" x14ac:dyDescent="0.35">
      <c r="A481" s="8" t="s">
        <v>643</v>
      </c>
      <c r="B481" s="9" t="s">
        <v>644</v>
      </c>
      <c r="C481" s="9" t="s">
        <v>403</v>
      </c>
      <c r="D481" s="9">
        <f>D476</f>
        <v>36.959999999999994</v>
      </c>
      <c r="E481" s="1"/>
      <c r="F481" s="10">
        <f t="shared" ref="F481:F485" si="23">D481*E481</f>
        <v>0</v>
      </c>
    </row>
    <row r="482" spans="1:7" ht="17" x14ac:dyDescent="0.35">
      <c r="A482" s="8" t="s">
        <v>645</v>
      </c>
      <c r="B482" s="9" t="s">
        <v>646</v>
      </c>
      <c r="C482" s="9" t="s">
        <v>403</v>
      </c>
      <c r="D482" s="9">
        <f>D464*2*0.2+(D469)*(2.1*0.9)+D471*(1.2*1)</f>
        <v>14.610000000000001</v>
      </c>
      <c r="E482" s="1"/>
      <c r="F482" s="10">
        <f t="shared" si="23"/>
        <v>0</v>
      </c>
    </row>
    <row r="483" spans="1:7" ht="17" x14ac:dyDescent="0.35">
      <c r="A483" s="8" t="s">
        <v>647</v>
      </c>
      <c r="B483" s="9" t="s">
        <v>648</v>
      </c>
      <c r="C483" s="9" t="s">
        <v>403</v>
      </c>
      <c r="D483" s="9">
        <f>D470*(2.1*0.9)+D479*0.2</f>
        <v>2.73</v>
      </c>
      <c r="E483" s="1"/>
      <c r="F483" s="10">
        <f t="shared" si="23"/>
        <v>0</v>
      </c>
    </row>
    <row r="484" spans="1:7" ht="17" x14ac:dyDescent="0.35">
      <c r="A484" s="8" t="s">
        <v>649</v>
      </c>
      <c r="B484" s="9" t="s">
        <v>650</v>
      </c>
      <c r="C484" s="9" t="s">
        <v>403</v>
      </c>
      <c r="D484" s="9">
        <f>D478</f>
        <v>6.4</v>
      </c>
      <c r="E484" s="1"/>
      <c r="F484" s="10">
        <f t="shared" si="23"/>
        <v>0</v>
      </c>
    </row>
    <row r="485" spans="1:7" ht="31" x14ac:dyDescent="0.35">
      <c r="A485" s="8" t="s">
        <v>651</v>
      </c>
      <c r="B485" s="9" t="s">
        <v>652</v>
      </c>
      <c r="C485" s="9" t="s">
        <v>190</v>
      </c>
      <c r="D485" s="9">
        <v>1</v>
      </c>
      <c r="E485" s="1"/>
      <c r="F485" s="10">
        <f t="shared" si="23"/>
        <v>0</v>
      </c>
    </row>
    <row r="486" spans="1:7" ht="46.5" x14ac:dyDescent="0.35">
      <c r="A486" s="8" t="s">
        <v>653</v>
      </c>
      <c r="B486" s="9" t="s">
        <v>543</v>
      </c>
      <c r="C486" s="9" t="s">
        <v>269</v>
      </c>
      <c r="D486" s="9">
        <v>1</v>
      </c>
      <c r="E486" s="1"/>
      <c r="F486" s="10">
        <f>D486*E486</f>
        <v>0</v>
      </c>
      <c r="G486" s="29"/>
    </row>
    <row r="487" spans="1:7" x14ac:dyDescent="0.35">
      <c r="A487" s="5"/>
      <c r="B487" s="6" t="s">
        <v>654</v>
      </c>
      <c r="C487" s="6"/>
      <c r="D487" s="6"/>
      <c r="E487" s="2"/>
      <c r="F487" s="7">
        <f>SUM(F448:F486)</f>
        <v>0</v>
      </c>
    </row>
    <row r="488" spans="1:7" x14ac:dyDescent="0.35">
      <c r="A488" s="5"/>
      <c r="B488" s="11" t="s">
        <v>655</v>
      </c>
      <c r="C488" s="11"/>
      <c r="D488" s="11"/>
      <c r="E488" s="4"/>
      <c r="F488" s="12">
        <f>F430+F445+F487</f>
        <v>0</v>
      </c>
    </row>
    <row r="489" spans="1:7" x14ac:dyDescent="0.35">
      <c r="A489" s="5"/>
      <c r="B489" s="11" t="s">
        <v>656</v>
      </c>
      <c r="C489" s="11"/>
      <c r="D489" s="11"/>
      <c r="E489" s="4"/>
      <c r="F489" s="12">
        <f>F259+F413+F488</f>
        <v>0</v>
      </c>
    </row>
    <row r="490" spans="1:7" x14ac:dyDescent="0.35">
      <c r="A490" s="5"/>
      <c r="B490" s="11" t="s">
        <v>657</v>
      </c>
      <c r="C490" s="11"/>
      <c r="D490" s="11"/>
      <c r="E490" s="4"/>
      <c r="F490" s="12">
        <f>F65+F119+F148+F489</f>
        <v>0</v>
      </c>
      <c r="G490" s="30"/>
    </row>
  </sheetData>
  <sheetProtection algorithmName="SHA-512" hashValue="ghb/TGb7PqA7FMldO6U/yg196rdHzBuBu0JEplS8qJf4e+q8oSLdv5adPtwqAk72Dp7cNPpzqZjOz4W3uFMH7w==" saltValue="ZdbAGz3805jOpb6ODDVRIQ==" spinCount="100000" sheet="1" objects="1" scenarios="1"/>
  <phoneticPr fontId="13" type="noConversion"/>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14ED134777A489E03A3CF5B7B9528" ma:contentTypeVersion="17" ma:contentTypeDescription="Create a new document." ma:contentTypeScope="" ma:versionID="7cc6d06da90e9466bb6dacfd32e7aaab">
  <xsd:schema xmlns:xsd="http://www.w3.org/2001/XMLSchema" xmlns:xs="http://www.w3.org/2001/XMLSchema" xmlns:p="http://schemas.microsoft.com/office/2006/metadata/properties" xmlns:ns2="579658dc-5ca5-4c57-b8e6-25cca62e8fa1" xmlns:ns3="ba03fa4d-5a13-460c-ab7e-58e5c63414c5" targetNamespace="http://schemas.microsoft.com/office/2006/metadata/properties" ma:root="true" ma:fieldsID="1bcf27d3eecc3b99e65891198ff28d0e" ns2:_="" ns3:_="">
    <xsd:import namespace="579658dc-5ca5-4c57-b8e6-25cca62e8fa1"/>
    <xsd:import namespace="ba03fa4d-5a13-460c-ab7e-58e5c63414c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9658dc-5ca5-4c57-b8e6-25cca62e8f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ca4ef52-7c09-48d0-8f69-75e6c1e799b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a03fa4d-5a13-460c-ab7e-58e5c63414c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9f4f98e1-2c1e-451a-ab7d-3bdf1d74dec2}" ma:internalName="TaxCatchAll" ma:showField="CatchAllData" ma:web="ba03fa4d-5a13-460c-ab7e-58e5c63414c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ba03fa4d-5a13-460c-ab7e-58e5c63414c5" xsi:nil="true"/>
    <lcf76f155ced4ddcb4097134ff3c332f xmlns="579658dc-5ca5-4c57-b8e6-25cca62e8fa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DAD425B-0A75-4803-BC8F-D9B14C4141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9658dc-5ca5-4c57-b8e6-25cca62e8fa1"/>
    <ds:schemaRef ds:uri="ba03fa4d-5a13-460c-ab7e-58e5c63414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79398FC-062F-478C-AE03-752F062574AA}">
  <ds:schemaRefs>
    <ds:schemaRef ds:uri="http://schemas.microsoft.com/sharepoint/v3/contenttype/forms"/>
  </ds:schemaRefs>
</ds:datastoreItem>
</file>

<file path=customXml/itemProps3.xml><?xml version="1.0" encoding="utf-8"?>
<ds:datastoreItem xmlns:ds="http://schemas.openxmlformats.org/officeDocument/2006/customXml" ds:itemID="{FF0F767F-FA70-4A3C-A115-A2ED9FD5D51B}">
  <ds:schemaRefs>
    <ds:schemaRef ds:uri="http://schemas.microsoft.com/office/2006/metadata/properties"/>
    <ds:schemaRef ds:uri="http://schemas.microsoft.com/office/infopath/2007/PartnerControls"/>
    <ds:schemaRef ds:uri="ba03fa4d-5a13-460c-ab7e-58e5c63414c5"/>
    <ds:schemaRef ds:uri="579658dc-5ca5-4c57-b8e6-25cca62e8fa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RUBEGO-NYAMIYAGA-MUSENYI WSS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dc:creator>
  <cp:keywords/>
  <dc:description/>
  <cp:lastModifiedBy>Emma Niragire</cp:lastModifiedBy>
  <cp:revision/>
  <dcterms:created xsi:type="dcterms:W3CDTF">2012-11-27T07:38:30Z</dcterms:created>
  <dcterms:modified xsi:type="dcterms:W3CDTF">2024-04-25T07:56:18Z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0x0101002A714ED134777A489E03A3CF5B7B9528</vt:lpwstr>
  </property>
</Properties>
</file>